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persons/person.xml" ContentType="application/vnd.ms-excel.person+xml"/>
  <Override PartName="/xl/threadedComments/threadedComment1.xml" ContentType="application/vnd.ms-excel.threadedcomment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Juan Sebastian\Documents\GRUPO  PROGRAMACIÓN\PLAN DE ACCIÓN\PLAN DE ACCIÓN   2021\PLAN DE ACCIÓN PUBLICADO\"/>
    </mc:Choice>
  </mc:AlternateContent>
  <bookViews>
    <workbookView xWindow="0" yWindow="465" windowWidth="27180" windowHeight="13545"/>
  </bookViews>
  <sheets>
    <sheet name="PLAN DE ACCIÓN 2021" sheetId="3" r:id="rId1"/>
  </sheets>
  <definedNames>
    <definedName name="_xlnm._FilterDatabase" localSheetId="0" hidden="1">'PLAN DE ACCIÓN 2021'!$A$2:$AC$902</definedName>
    <definedName name="_xlnm.Print_Area" localSheetId="0">'PLAN DE ACCIÓN 2021'!$A$1:$AO$900</definedName>
    <definedName name="_xlnm.Print_Titles" localSheetId="0">'PLAN DE ACCIÓN 2021'!$1:$2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V6" i="3" l="1"/>
  <c r="V4" i="3"/>
  <c r="V587" i="3"/>
  <c r="U587" i="3"/>
  <c r="T587" i="3"/>
  <c r="S587" i="3"/>
  <c r="V900" i="3"/>
  <c r="U900" i="3"/>
  <c r="T900" i="3"/>
  <c r="S900" i="3"/>
  <c r="V899" i="3"/>
  <c r="U899" i="3"/>
  <c r="T899" i="3"/>
  <c r="S899" i="3"/>
  <c r="V898" i="3"/>
  <c r="U898" i="3"/>
  <c r="T898" i="3"/>
  <c r="S898" i="3"/>
  <c r="V897" i="3"/>
  <c r="U897" i="3"/>
  <c r="T897" i="3"/>
  <c r="S897" i="3"/>
  <c r="V896" i="3"/>
  <c r="U896" i="3"/>
  <c r="T896" i="3"/>
  <c r="S896" i="3"/>
  <c r="V895" i="3"/>
  <c r="U895" i="3"/>
  <c r="T895" i="3"/>
  <c r="S895" i="3"/>
  <c r="V894" i="3"/>
  <c r="U894" i="3"/>
  <c r="T894" i="3"/>
  <c r="S894" i="3"/>
  <c r="V893" i="3"/>
  <c r="U893" i="3"/>
  <c r="T893" i="3"/>
  <c r="S893" i="3"/>
  <c r="V892" i="3"/>
  <c r="U892" i="3"/>
  <c r="T892" i="3"/>
  <c r="S892" i="3"/>
  <c r="V891" i="3"/>
  <c r="U891" i="3"/>
  <c r="T891" i="3"/>
  <c r="S891" i="3"/>
  <c r="V890" i="3"/>
  <c r="U890" i="3"/>
  <c r="T890" i="3"/>
  <c r="S890" i="3"/>
  <c r="V889" i="3"/>
  <c r="U889" i="3"/>
  <c r="T889" i="3"/>
  <c r="S889" i="3"/>
  <c r="V888" i="3"/>
  <c r="U888" i="3"/>
  <c r="T888" i="3"/>
  <c r="S888" i="3"/>
  <c r="V887" i="3"/>
  <c r="U887" i="3"/>
  <c r="T887" i="3"/>
  <c r="S887" i="3"/>
  <c r="V886" i="3"/>
  <c r="U886" i="3"/>
  <c r="T886" i="3"/>
  <c r="S886" i="3"/>
  <c r="V885" i="3"/>
  <c r="U885" i="3"/>
  <c r="T885" i="3"/>
  <c r="S885" i="3"/>
  <c r="V884" i="3"/>
  <c r="U884" i="3"/>
  <c r="T884" i="3"/>
  <c r="S884" i="3"/>
  <c r="V883" i="3"/>
  <c r="U883" i="3"/>
  <c r="T883" i="3"/>
  <c r="S883" i="3"/>
  <c r="V882" i="3"/>
  <c r="U882" i="3"/>
  <c r="T882" i="3"/>
  <c r="S882" i="3"/>
  <c r="V881" i="3"/>
  <c r="U881" i="3"/>
  <c r="T881" i="3"/>
  <c r="S881" i="3"/>
  <c r="V880" i="3"/>
  <c r="U880" i="3"/>
  <c r="T880" i="3"/>
  <c r="S880" i="3"/>
  <c r="V879" i="3"/>
  <c r="U879" i="3"/>
  <c r="T879" i="3"/>
  <c r="S879" i="3"/>
  <c r="V878" i="3"/>
  <c r="U878" i="3"/>
  <c r="T878" i="3"/>
  <c r="S878" i="3"/>
  <c r="V877" i="3"/>
  <c r="U877" i="3"/>
  <c r="T877" i="3"/>
  <c r="S877" i="3"/>
  <c r="V876" i="3"/>
  <c r="U876" i="3"/>
  <c r="T876" i="3"/>
  <c r="S876" i="3"/>
  <c r="V875" i="3"/>
  <c r="U875" i="3"/>
  <c r="T875" i="3"/>
  <c r="S875" i="3"/>
  <c r="V874" i="3"/>
  <c r="U874" i="3"/>
  <c r="T874" i="3"/>
  <c r="S874" i="3"/>
  <c r="V873" i="3"/>
  <c r="U873" i="3"/>
  <c r="T873" i="3"/>
  <c r="S873" i="3"/>
  <c r="V872" i="3"/>
  <c r="U872" i="3"/>
  <c r="T872" i="3"/>
  <c r="S872" i="3"/>
  <c r="V871" i="3"/>
  <c r="U871" i="3"/>
  <c r="T871" i="3"/>
  <c r="S871" i="3"/>
  <c r="V870" i="3"/>
  <c r="U870" i="3"/>
  <c r="T870" i="3"/>
  <c r="S870" i="3"/>
  <c r="V869" i="3"/>
  <c r="U869" i="3"/>
  <c r="T869" i="3"/>
  <c r="S869" i="3"/>
  <c r="V868" i="3"/>
  <c r="U868" i="3"/>
  <c r="T868" i="3"/>
  <c r="S868" i="3"/>
  <c r="V867" i="3"/>
  <c r="U867" i="3"/>
  <c r="T867" i="3"/>
  <c r="S867" i="3"/>
  <c r="V866" i="3"/>
  <c r="U866" i="3"/>
  <c r="T866" i="3"/>
  <c r="S866" i="3"/>
  <c r="V865" i="3"/>
  <c r="U865" i="3"/>
  <c r="T865" i="3"/>
  <c r="S865" i="3"/>
  <c r="V864" i="3"/>
  <c r="U864" i="3"/>
  <c r="T864" i="3"/>
  <c r="S864" i="3"/>
  <c r="V863" i="3"/>
  <c r="U863" i="3"/>
  <c r="T863" i="3"/>
  <c r="S863" i="3"/>
  <c r="V862" i="3"/>
  <c r="U862" i="3"/>
  <c r="T862" i="3"/>
  <c r="S862" i="3"/>
  <c r="V861" i="3"/>
  <c r="U861" i="3"/>
  <c r="T861" i="3"/>
  <c r="S861" i="3"/>
  <c r="V860" i="3"/>
  <c r="U860" i="3"/>
  <c r="T860" i="3"/>
  <c r="S860" i="3"/>
  <c r="V859" i="3"/>
  <c r="U859" i="3"/>
  <c r="T859" i="3"/>
  <c r="S859" i="3"/>
  <c r="V858" i="3"/>
  <c r="U858" i="3"/>
  <c r="T858" i="3"/>
  <c r="S858" i="3"/>
  <c r="V857" i="3"/>
  <c r="U857" i="3"/>
  <c r="T857" i="3"/>
  <c r="S857" i="3"/>
  <c r="V856" i="3"/>
  <c r="U856" i="3"/>
  <c r="T856" i="3"/>
  <c r="S856" i="3"/>
  <c r="V855" i="3"/>
  <c r="U855" i="3"/>
  <c r="T855" i="3"/>
  <c r="S855" i="3"/>
  <c r="V854" i="3"/>
  <c r="U854" i="3"/>
  <c r="T854" i="3"/>
  <c r="S854" i="3"/>
  <c r="V853" i="3"/>
  <c r="U853" i="3"/>
  <c r="T853" i="3"/>
  <c r="S853" i="3"/>
  <c r="V852" i="3"/>
  <c r="U852" i="3"/>
  <c r="T852" i="3"/>
  <c r="S852" i="3"/>
  <c r="V851" i="3"/>
  <c r="U851" i="3"/>
  <c r="T851" i="3"/>
  <c r="S851" i="3"/>
  <c r="V850" i="3"/>
  <c r="U850" i="3"/>
  <c r="T850" i="3"/>
  <c r="S850" i="3"/>
  <c r="V849" i="3"/>
  <c r="U849" i="3"/>
  <c r="T849" i="3"/>
  <c r="S849" i="3"/>
  <c r="V848" i="3"/>
  <c r="U848" i="3"/>
  <c r="T848" i="3"/>
  <c r="S848" i="3"/>
  <c r="V847" i="3"/>
  <c r="U847" i="3"/>
  <c r="T847" i="3"/>
  <c r="S847" i="3"/>
  <c r="V846" i="3"/>
  <c r="U846" i="3"/>
  <c r="T846" i="3"/>
  <c r="S846" i="3"/>
  <c r="V845" i="3"/>
  <c r="U845" i="3"/>
  <c r="T845" i="3"/>
  <c r="S845" i="3"/>
  <c r="V844" i="3"/>
  <c r="U844" i="3"/>
  <c r="T844" i="3"/>
  <c r="S844" i="3"/>
  <c r="V843" i="3"/>
  <c r="U843" i="3"/>
  <c r="T843" i="3"/>
  <c r="S843" i="3"/>
  <c r="V842" i="3"/>
  <c r="U842" i="3"/>
  <c r="T842" i="3"/>
  <c r="S842" i="3"/>
  <c r="V841" i="3"/>
  <c r="U841" i="3"/>
  <c r="T841" i="3"/>
  <c r="S841" i="3"/>
  <c r="V840" i="3"/>
  <c r="U840" i="3"/>
  <c r="T840" i="3"/>
  <c r="S840" i="3"/>
  <c r="V839" i="3"/>
  <c r="U839" i="3"/>
  <c r="T839" i="3"/>
  <c r="S839" i="3"/>
  <c r="V838" i="3"/>
  <c r="U838" i="3"/>
  <c r="T838" i="3"/>
  <c r="S838" i="3"/>
  <c r="V837" i="3"/>
  <c r="U837" i="3"/>
  <c r="T837" i="3"/>
  <c r="S837" i="3"/>
  <c r="V836" i="3"/>
  <c r="U836" i="3"/>
  <c r="T836" i="3"/>
  <c r="S836" i="3"/>
  <c r="V835" i="3"/>
  <c r="U835" i="3"/>
  <c r="T835" i="3"/>
  <c r="S835" i="3"/>
  <c r="V834" i="3"/>
  <c r="U834" i="3"/>
  <c r="T834" i="3"/>
  <c r="S834" i="3"/>
  <c r="V833" i="3"/>
  <c r="U833" i="3"/>
  <c r="T833" i="3"/>
  <c r="S833" i="3"/>
  <c r="V832" i="3"/>
  <c r="U832" i="3"/>
  <c r="T832" i="3"/>
  <c r="S832" i="3"/>
  <c r="V831" i="3"/>
  <c r="U831" i="3"/>
  <c r="T831" i="3"/>
  <c r="S831" i="3"/>
  <c r="V830" i="3"/>
  <c r="U830" i="3"/>
  <c r="T830" i="3"/>
  <c r="S830" i="3"/>
  <c r="V829" i="3"/>
  <c r="U829" i="3"/>
  <c r="T829" i="3"/>
  <c r="S829" i="3"/>
  <c r="V828" i="3"/>
  <c r="U828" i="3"/>
  <c r="T828" i="3"/>
  <c r="S828" i="3"/>
  <c r="V827" i="3"/>
  <c r="U827" i="3"/>
  <c r="T827" i="3"/>
  <c r="S827" i="3"/>
  <c r="V826" i="3"/>
  <c r="U826" i="3"/>
  <c r="T826" i="3"/>
  <c r="S826" i="3"/>
  <c r="V825" i="3"/>
  <c r="U825" i="3"/>
  <c r="T825" i="3"/>
  <c r="S825" i="3"/>
  <c r="V824" i="3"/>
  <c r="U824" i="3"/>
  <c r="T824" i="3"/>
  <c r="S824" i="3"/>
  <c r="V823" i="3"/>
  <c r="U823" i="3"/>
  <c r="T823" i="3"/>
  <c r="S823" i="3"/>
  <c r="V822" i="3"/>
  <c r="U822" i="3"/>
  <c r="T822" i="3"/>
  <c r="S822" i="3"/>
  <c r="V821" i="3"/>
  <c r="U821" i="3"/>
  <c r="T821" i="3"/>
  <c r="S821" i="3"/>
  <c r="V820" i="3"/>
  <c r="U820" i="3"/>
  <c r="T820" i="3"/>
  <c r="S820" i="3"/>
  <c r="V819" i="3"/>
  <c r="U819" i="3"/>
  <c r="T819" i="3"/>
  <c r="S819" i="3"/>
  <c r="V818" i="3"/>
  <c r="U818" i="3"/>
  <c r="T818" i="3"/>
  <c r="S818" i="3"/>
  <c r="V817" i="3"/>
  <c r="U817" i="3"/>
  <c r="T817" i="3"/>
  <c r="S817" i="3"/>
  <c r="V816" i="3"/>
  <c r="U816" i="3"/>
  <c r="T816" i="3"/>
  <c r="S816" i="3"/>
  <c r="V815" i="3"/>
  <c r="U815" i="3"/>
  <c r="T815" i="3"/>
  <c r="S815" i="3"/>
  <c r="V814" i="3"/>
  <c r="U814" i="3"/>
  <c r="T814" i="3"/>
  <c r="S814" i="3"/>
  <c r="V813" i="3"/>
  <c r="U813" i="3"/>
  <c r="T813" i="3"/>
  <c r="S813" i="3"/>
  <c r="V812" i="3"/>
  <c r="U812" i="3"/>
  <c r="T812" i="3"/>
  <c r="S812" i="3"/>
  <c r="V811" i="3"/>
  <c r="U811" i="3"/>
  <c r="T811" i="3"/>
  <c r="S811" i="3"/>
  <c r="V810" i="3"/>
  <c r="U810" i="3"/>
  <c r="T810" i="3"/>
  <c r="S810" i="3"/>
  <c r="V809" i="3"/>
  <c r="U809" i="3"/>
  <c r="T809" i="3"/>
  <c r="S809" i="3"/>
  <c r="V808" i="3"/>
  <c r="U808" i="3"/>
  <c r="T808" i="3"/>
  <c r="S808" i="3"/>
  <c r="V807" i="3"/>
  <c r="U807" i="3"/>
  <c r="T807" i="3"/>
  <c r="S807" i="3"/>
  <c r="V806" i="3"/>
  <c r="U806" i="3"/>
  <c r="T806" i="3"/>
  <c r="S806" i="3"/>
  <c r="V805" i="3"/>
  <c r="U805" i="3"/>
  <c r="T805" i="3"/>
  <c r="S805" i="3"/>
  <c r="V804" i="3"/>
  <c r="U804" i="3"/>
  <c r="T804" i="3"/>
  <c r="S804" i="3"/>
  <c r="V803" i="3"/>
  <c r="U803" i="3"/>
  <c r="T803" i="3"/>
  <c r="S803" i="3"/>
  <c r="V802" i="3"/>
  <c r="U802" i="3"/>
  <c r="T802" i="3"/>
  <c r="S802" i="3"/>
  <c r="V801" i="3"/>
  <c r="U801" i="3"/>
  <c r="T801" i="3"/>
  <c r="S801" i="3"/>
  <c r="V800" i="3"/>
  <c r="U800" i="3"/>
  <c r="T800" i="3"/>
  <c r="S800" i="3"/>
  <c r="V799" i="3"/>
  <c r="U799" i="3"/>
  <c r="T799" i="3"/>
  <c r="S799" i="3"/>
  <c r="V798" i="3"/>
  <c r="U798" i="3"/>
  <c r="T798" i="3"/>
  <c r="S798" i="3"/>
  <c r="V797" i="3"/>
  <c r="U797" i="3"/>
  <c r="T797" i="3"/>
  <c r="S797" i="3"/>
  <c r="V796" i="3"/>
  <c r="U796" i="3"/>
  <c r="T796" i="3"/>
  <c r="S796" i="3"/>
  <c r="V795" i="3"/>
  <c r="U795" i="3"/>
  <c r="T795" i="3"/>
  <c r="S795" i="3"/>
  <c r="V794" i="3"/>
  <c r="U794" i="3"/>
  <c r="T794" i="3"/>
  <c r="S794" i="3"/>
  <c r="V793" i="3"/>
  <c r="U793" i="3"/>
  <c r="T793" i="3"/>
  <c r="S793" i="3"/>
  <c r="V792" i="3"/>
  <c r="U792" i="3"/>
  <c r="T792" i="3"/>
  <c r="S792" i="3"/>
  <c r="V791" i="3"/>
  <c r="U791" i="3"/>
  <c r="T791" i="3"/>
  <c r="S791" i="3"/>
  <c r="V790" i="3"/>
  <c r="U790" i="3"/>
  <c r="T790" i="3"/>
  <c r="S790" i="3"/>
  <c r="V789" i="3"/>
  <c r="U789" i="3"/>
  <c r="T789" i="3"/>
  <c r="S789" i="3"/>
  <c r="V788" i="3"/>
  <c r="U788" i="3"/>
  <c r="T788" i="3"/>
  <c r="S788" i="3"/>
  <c r="V787" i="3"/>
  <c r="U787" i="3"/>
  <c r="T787" i="3"/>
  <c r="S787" i="3"/>
  <c r="V786" i="3"/>
  <c r="U786" i="3"/>
  <c r="T786" i="3"/>
  <c r="S786" i="3"/>
  <c r="V785" i="3"/>
  <c r="U785" i="3"/>
  <c r="T785" i="3"/>
  <c r="S785" i="3"/>
  <c r="V784" i="3"/>
  <c r="U784" i="3"/>
  <c r="T784" i="3"/>
  <c r="S784" i="3"/>
  <c r="V783" i="3"/>
  <c r="U783" i="3"/>
  <c r="T783" i="3"/>
  <c r="S783" i="3"/>
  <c r="V782" i="3"/>
  <c r="U782" i="3"/>
  <c r="T782" i="3"/>
  <c r="S782" i="3"/>
  <c r="V781" i="3"/>
  <c r="U781" i="3"/>
  <c r="T781" i="3"/>
  <c r="S781" i="3"/>
  <c r="V780" i="3"/>
  <c r="U780" i="3"/>
  <c r="T780" i="3"/>
  <c r="S780" i="3"/>
  <c r="V779" i="3"/>
  <c r="U779" i="3"/>
  <c r="T779" i="3"/>
  <c r="S779" i="3"/>
  <c r="V778" i="3"/>
  <c r="U778" i="3"/>
  <c r="T778" i="3"/>
  <c r="S778" i="3"/>
  <c r="V777" i="3"/>
  <c r="U777" i="3"/>
  <c r="T777" i="3"/>
  <c r="S777" i="3"/>
  <c r="V776" i="3"/>
  <c r="U776" i="3"/>
  <c r="T776" i="3"/>
  <c r="S776" i="3"/>
  <c r="V775" i="3"/>
  <c r="U775" i="3"/>
  <c r="T775" i="3"/>
  <c r="S775" i="3"/>
  <c r="V774" i="3"/>
  <c r="U774" i="3"/>
  <c r="T774" i="3"/>
  <c r="S774" i="3"/>
  <c r="V773" i="3"/>
  <c r="U773" i="3"/>
  <c r="T773" i="3"/>
  <c r="S773" i="3"/>
  <c r="V772" i="3"/>
  <c r="U772" i="3"/>
  <c r="T772" i="3"/>
  <c r="S772" i="3"/>
  <c r="V771" i="3"/>
  <c r="U771" i="3"/>
  <c r="T771" i="3"/>
  <c r="S771" i="3"/>
  <c r="V770" i="3"/>
  <c r="U770" i="3"/>
  <c r="T770" i="3"/>
  <c r="S770" i="3"/>
  <c r="V769" i="3"/>
  <c r="U769" i="3"/>
  <c r="T769" i="3"/>
  <c r="S769" i="3"/>
  <c r="V768" i="3"/>
  <c r="U768" i="3"/>
  <c r="T768" i="3"/>
  <c r="S768" i="3"/>
  <c r="V767" i="3"/>
  <c r="U767" i="3"/>
  <c r="T767" i="3"/>
  <c r="S767" i="3"/>
  <c r="V766" i="3"/>
  <c r="U766" i="3"/>
  <c r="T766" i="3"/>
  <c r="S766" i="3"/>
  <c r="V765" i="3"/>
  <c r="U765" i="3"/>
  <c r="T765" i="3"/>
  <c r="S765" i="3"/>
  <c r="V764" i="3"/>
  <c r="U764" i="3"/>
  <c r="T764" i="3"/>
  <c r="S764" i="3"/>
  <c r="V763" i="3"/>
  <c r="U763" i="3"/>
  <c r="T763" i="3"/>
  <c r="S763" i="3"/>
  <c r="V762" i="3"/>
  <c r="U762" i="3"/>
  <c r="T762" i="3"/>
  <c r="S762" i="3"/>
  <c r="V761" i="3"/>
  <c r="U761" i="3"/>
  <c r="T761" i="3"/>
  <c r="S761" i="3"/>
  <c r="V760" i="3"/>
  <c r="U760" i="3"/>
  <c r="T760" i="3"/>
  <c r="S760" i="3"/>
  <c r="V759" i="3"/>
  <c r="U759" i="3"/>
  <c r="T759" i="3"/>
  <c r="S759" i="3"/>
  <c r="V758" i="3"/>
  <c r="U758" i="3"/>
  <c r="T758" i="3"/>
  <c r="S758" i="3"/>
  <c r="V757" i="3"/>
  <c r="U757" i="3"/>
  <c r="T757" i="3"/>
  <c r="S757" i="3"/>
  <c r="V756" i="3"/>
  <c r="U756" i="3"/>
  <c r="T756" i="3"/>
  <c r="S756" i="3"/>
  <c r="V755" i="3"/>
  <c r="U755" i="3"/>
  <c r="T755" i="3"/>
  <c r="S755" i="3"/>
  <c r="V754" i="3"/>
  <c r="U754" i="3"/>
  <c r="T754" i="3"/>
  <c r="S754" i="3"/>
  <c r="V753" i="3"/>
  <c r="U753" i="3"/>
  <c r="T753" i="3"/>
  <c r="S753" i="3"/>
  <c r="V752" i="3"/>
  <c r="U752" i="3"/>
  <c r="T752" i="3"/>
  <c r="S752" i="3"/>
  <c r="V751" i="3"/>
  <c r="U751" i="3"/>
  <c r="T751" i="3"/>
  <c r="S751" i="3"/>
  <c r="V750" i="3"/>
  <c r="U750" i="3"/>
  <c r="T750" i="3"/>
  <c r="S750" i="3"/>
  <c r="V749" i="3"/>
  <c r="U749" i="3"/>
  <c r="T749" i="3"/>
  <c r="S749" i="3"/>
  <c r="V748" i="3"/>
  <c r="U748" i="3"/>
  <c r="T748" i="3"/>
  <c r="S748" i="3"/>
  <c r="V747" i="3"/>
  <c r="U747" i="3"/>
  <c r="T747" i="3"/>
  <c r="S747" i="3"/>
  <c r="V746" i="3"/>
  <c r="U746" i="3"/>
  <c r="T746" i="3"/>
  <c r="S746" i="3"/>
  <c r="V745" i="3"/>
  <c r="U745" i="3"/>
  <c r="T745" i="3"/>
  <c r="S745" i="3"/>
  <c r="V744" i="3"/>
  <c r="U744" i="3"/>
  <c r="T744" i="3"/>
  <c r="S744" i="3"/>
  <c r="V743" i="3"/>
  <c r="U743" i="3"/>
  <c r="T743" i="3"/>
  <c r="S743" i="3"/>
  <c r="V742" i="3"/>
  <c r="U742" i="3"/>
  <c r="T742" i="3"/>
  <c r="S742" i="3"/>
  <c r="V741" i="3"/>
  <c r="U741" i="3"/>
  <c r="T741" i="3"/>
  <c r="S741" i="3"/>
  <c r="V740" i="3"/>
  <c r="U740" i="3"/>
  <c r="T740" i="3"/>
  <c r="S740" i="3"/>
  <c r="V739" i="3"/>
  <c r="U739" i="3"/>
  <c r="T739" i="3"/>
  <c r="S739" i="3"/>
  <c r="V738" i="3"/>
  <c r="U738" i="3"/>
  <c r="T738" i="3"/>
  <c r="S738" i="3"/>
  <c r="V737" i="3"/>
  <c r="U737" i="3"/>
  <c r="T737" i="3"/>
  <c r="S737" i="3"/>
  <c r="V736" i="3"/>
  <c r="U736" i="3"/>
  <c r="T736" i="3"/>
  <c r="S736" i="3"/>
  <c r="V735" i="3"/>
  <c r="U735" i="3"/>
  <c r="T735" i="3"/>
  <c r="S735" i="3"/>
  <c r="V734" i="3"/>
  <c r="U734" i="3"/>
  <c r="T734" i="3"/>
  <c r="S734" i="3"/>
  <c r="V733" i="3"/>
  <c r="U733" i="3"/>
  <c r="T733" i="3"/>
  <c r="S733" i="3"/>
  <c r="V732" i="3"/>
  <c r="U732" i="3"/>
  <c r="T732" i="3"/>
  <c r="S732" i="3"/>
  <c r="V731" i="3"/>
  <c r="U731" i="3"/>
  <c r="T731" i="3"/>
  <c r="S731" i="3"/>
  <c r="V730" i="3"/>
  <c r="U730" i="3"/>
  <c r="T730" i="3"/>
  <c r="S730" i="3"/>
  <c r="V729" i="3"/>
  <c r="U729" i="3"/>
  <c r="T729" i="3"/>
  <c r="S729" i="3"/>
  <c r="V728" i="3"/>
  <c r="U728" i="3"/>
  <c r="T728" i="3"/>
  <c r="S728" i="3"/>
  <c r="V727" i="3"/>
  <c r="U727" i="3"/>
  <c r="T727" i="3"/>
  <c r="S727" i="3"/>
  <c r="V726" i="3"/>
  <c r="U726" i="3"/>
  <c r="T726" i="3"/>
  <c r="S726" i="3"/>
  <c r="V725" i="3"/>
  <c r="U725" i="3"/>
  <c r="T725" i="3"/>
  <c r="S725" i="3"/>
  <c r="V724" i="3"/>
  <c r="U724" i="3"/>
  <c r="T724" i="3"/>
  <c r="S724" i="3"/>
  <c r="V723" i="3"/>
  <c r="U723" i="3"/>
  <c r="T723" i="3"/>
  <c r="S723" i="3"/>
  <c r="V722" i="3"/>
  <c r="U722" i="3"/>
  <c r="T722" i="3"/>
  <c r="S722" i="3"/>
  <c r="V721" i="3"/>
  <c r="U721" i="3"/>
  <c r="T721" i="3"/>
  <c r="S721" i="3"/>
  <c r="V720" i="3"/>
  <c r="U720" i="3"/>
  <c r="T720" i="3"/>
  <c r="S720" i="3"/>
  <c r="V719" i="3"/>
  <c r="U719" i="3"/>
  <c r="T719" i="3"/>
  <c r="S719" i="3"/>
  <c r="V718" i="3"/>
  <c r="U718" i="3"/>
  <c r="T718" i="3"/>
  <c r="S718" i="3"/>
  <c r="V717" i="3"/>
  <c r="U717" i="3"/>
  <c r="T717" i="3"/>
  <c r="S717" i="3"/>
  <c r="V716" i="3"/>
  <c r="U716" i="3"/>
  <c r="T716" i="3"/>
  <c r="S716" i="3"/>
  <c r="V715" i="3"/>
  <c r="U715" i="3"/>
  <c r="T715" i="3"/>
  <c r="S715" i="3"/>
  <c r="V714" i="3"/>
  <c r="U714" i="3"/>
  <c r="T714" i="3"/>
  <c r="S714" i="3"/>
  <c r="V713" i="3"/>
  <c r="U713" i="3"/>
  <c r="T713" i="3"/>
  <c r="S713" i="3"/>
  <c r="V712" i="3"/>
  <c r="U712" i="3"/>
  <c r="T712" i="3"/>
  <c r="S712" i="3"/>
  <c r="V711" i="3"/>
  <c r="U711" i="3"/>
  <c r="T711" i="3"/>
  <c r="S711" i="3"/>
  <c r="V710" i="3"/>
  <c r="U710" i="3"/>
  <c r="T710" i="3"/>
  <c r="S710" i="3"/>
  <c r="V709" i="3"/>
  <c r="U709" i="3"/>
  <c r="T709" i="3"/>
  <c r="S709" i="3"/>
  <c r="V708" i="3"/>
  <c r="U708" i="3"/>
  <c r="T708" i="3"/>
  <c r="S708" i="3"/>
  <c r="V707" i="3"/>
  <c r="U707" i="3"/>
  <c r="T707" i="3"/>
  <c r="S707" i="3"/>
  <c r="V706" i="3"/>
  <c r="U706" i="3"/>
  <c r="T706" i="3"/>
  <c r="S706" i="3"/>
  <c r="V705" i="3"/>
  <c r="U705" i="3"/>
  <c r="T705" i="3"/>
  <c r="S705" i="3"/>
  <c r="V704" i="3"/>
  <c r="U704" i="3"/>
  <c r="T704" i="3"/>
  <c r="S704" i="3"/>
  <c r="V703" i="3"/>
  <c r="U703" i="3"/>
  <c r="T703" i="3"/>
  <c r="S703" i="3"/>
  <c r="V702" i="3"/>
  <c r="U702" i="3"/>
  <c r="T702" i="3"/>
  <c r="S702" i="3"/>
  <c r="V701" i="3"/>
  <c r="U701" i="3"/>
  <c r="T701" i="3"/>
  <c r="S701" i="3"/>
  <c r="V700" i="3"/>
  <c r="U700" i="3"/>
  <c r="T700" i="3"/>
  <c r="S700" i="3"/>
  <c r="V699" i="3"/>
  <c r="U699" i="3"/>
  <c r="T699" i="3"/>
  <c r="S699" i="3"/>
  <c r="V698" i="3"/>
  <c r="U698" i="3"/>
  <c r="T698" i="3"/>
  <c r="S698" i="3"/>
  <c r="V697" i="3"/>
  <c r="U697" i="3"/>
  <c r="T697" i="3"/>
  <c r="S697" i="3"/>
  <c r="V696" i="3"/>
  <c r="U696" i="3"/>
  <c r="T696" i="3"/>
  <c r="S696" i="3"/>
  <c r="V695" i="3"/>
  <c r="U695" i="3"/>
  <c r="T695" i="3"/>
  <c r="S695" i="3"/>
  <c r="V694" i="3"/>
  <c r="U694" i="3"/>
  <c r="T694" i="3"/>
  <c r="S694" i="3"/>
  <c r="V693" i="3"/>
  <c r="U693" i="3"/>
  <c r="T693" i="3"/>
  <c r="S693" i="3"/>
  <c r="V692" i="3"/>
  <c r="U692" i="3"/>
  <c r="T692" i="3"/>
  <c r="S692" i="3"/>
  <c r="V691" i="3"/>
  <c r="U691" i="3"/>
  <c r="T691" i="3"/>
  <c r="S691" i="3"/>
  <c r="V690" i="3"/>
  <c r="U690" i="3"/>
  <c r="T690" i="3"/>
  <c r="S690" i="3"/>
  <c r="V689" i="3"/>
  <c r="U689" i="3"/>
  <c r="T689" i="3"/>
  <c r="S689" i="3"/>
  <c r="V688" i="3"/>
  <c r="U688" i="3"/>
  <c r="T688" i="3"/>
  <c r="S688" i="3"/>
  <c r="V687" i="3"/>
  <c r="U687" i="3"/>
  <c r="T687" i="3"/>
  <c r="S687" i="3"/>
  <c r="V686" i="3"/>
  <c r="U686" i="3"/>
  <c r="T686" i="3"/>
  <c r="S686" i="3"/>
  <c r="V685" i="3"/>
  <c r="U685" i="3"/>
  <c r="T685" i="3"/>
  <c r="S685" i="3"/>
  <c r="V684" i="3"/>
  <c r="U684" i="3"/>
  <c r="T684" i="3"/>
  <c r="S684" i="3"/>
  <c r="V683" i="3"/>
  <c r="U683" i="3"/>
  <c r="T683" i="3"/>
  <c r="S683" i="3"/>
  <c r="V682" i="3"/>
  <c r="U682" i="3"/>
  <c r="T682" i="3"/>
  <c r="S682" i="3"/>
  <c r="V681" i="3"/>
  <c r="U681" i="3"/>
  <c r="T681" i="3"/>
  <c r="S681" i="3"/>
  <c r="V680" i="3"/>
  <c r="U680" i="3"/>
  <c r="T680" i="3"/>
  <c r="S680" i="3"/>
  <c r="V679" i="3"/>
  <c r="U679" i="3"/>
  <c r="T679" i="3"/>
  <c r="S679" i="3"/>
  <c r="V678" i="3"/>
  <c r="U678" i="3"/>
  <c r="T678" i="3"/>
  <c r="S678" i="3"/>
  <c r="V677" i="3"/>
  <c r="U677" i="3"/>
  <c r="T677" i="3"/>
  <c r="S677" i="3"/>
  <c r="V676" i="3"/>
  <c r="U676" i="3"/>
  <c r="T676" i="3"/>
  <c r="S676" i="3"/>
  <c r="V675" i="3"/>
  <c r="U675" i="3"/>
  <c r="T675" i="3"/>
  <c r="S675" i="3"/>
  <c r="V674" i="3"/>
  <c r="U674" i="3"/>
  <c r="T674" i="3"/>
  <c r="S674" i="3"/>
  <c r="V673" i="3"/>
  <c r="U673" i="3"/>
  <c r="T673" i="3"/>
  <c r="S673" i="3"/>
  <c r="V672" i="3"/>
  <c r="U672" i="3"/>
  <c r="T672" i="3"/>
  <c r="S672" i="3"/>
  <c r="V671" i="3"/>
  <c r="U671" i="3"/>
  <c r="T671" i="3"/>
  <c r="S671" i="3"/>
  <c r="V670" i="3"/>
  <c r="U670" i="3"/>
  <c r="T670" i="3"/>
  <c r="S670" i="3"/>
  <c r="V669" i="3"/>
  <c r="U669" i="3"/>
  <c r="T669" i="3"/>
  <c r="S669" i="3"/>
  <c r="V668" i="3"/>
  <c r="U668" i="3"/>
  <c r="T668" i="3"/>
  <c r="S668" i="3"/>
  <c r="V667" i="3"/>
  <c r="U667" i="3"/>
  <c r="T667" i="3"/>
  <c r="S667" i="3"/>
  <c r="V666" i="3"/>
  <c r="U666" i="3"/>
  <c r="T666" i="3"/>
  <c r="S666" i="3"/>
  <c r="V665" i="3"/>
  <c r="U665" i="3"/>
  <c r="T665" i="3"/>
  <c r="S665" i="3"/>
  <c r="V664" i="3"/>
  <c r="U664" i="3"/>
  <c r="T664" i="3"/>
  <c r="S664" i="3"/>
  <c r="V663" i="3"/>
  <c r="U663" i="3"/>
  <c r="T663" i="3"/>
  <c r="S663" i="3"/>
  <c r="V662" i="3"/>
  <c r="U662" i="3"/>
  <c r="T662" i="3"/>
  <c r="S662" i="3"/>
  <c r="V661" i="3"/>
  <c r="U661" i="3"/>
  <c r="T661" i="3"/>
  <c r="S661" i="3"/>
  <c r="V660" i="3"/>
  <c r="U660" i="3"/>
  <c r="T660" i="3"/>
  <c r="S660" i="3"/>
  <c r="V659" i="3"/>
  <c r="U659" i="3"/>
  <c r="T659" i="3"/>
  <c r="S659" i="3"/>
  <c r="V658" i="3"/>
  <c r="U658" i="3"/>
  <c r="T658" i="3"/>
  <c r="S658" i="3"/>
  <c r="V657" i="3"/>
  <c r="U657" i="3"/>
  <c r="T657" i="3"/>
  <c r="S657" i="3"/>
  <c r="V656" i="3"/>
  <c r="U656" i="3"/>
  <c r="T656" i="3"/>
  <c r="S656" i="3"/>
  <c r="V655" i="3"/>
  <c r="U655" i="3"/>
  <c r="T655" i="3"/>
  <c r="S655" i="3"/>
  <c r="V654" i="3"/>
  <c r="U654" i="3"/>
  <c r="T654" i="3"/>
  <c r="S654" i="3"/>
  <c r="V653" i="3"/>
  <c r="U653" i="3"/>
  <c r="T653" i="3"/>
  <c r="S653" i="3"/>
  <c r="V652" i="3"/>
  <c r="U652" i="3"/>
  <c r="T652" i="3"/>
  <c r="S652" i="3"/>
  <c r="V651" i="3"/>
  <c r="U651" i="3"/>
  <c r="T651" i="3"/>
  <c r="S651" i="3"/>
  <c r="V650" i="3"/>
  <c r="U650" i="3"/>
  <c r="T650" i="3"/>
  <c r="S650" i="3"/>
  <c r="V649" i="3"/>
  <c r="U649" i="3"/>
  <c r="T649" i="3"/>
  <c r="S649" i="3"/>
  <c r="V648" i="3"/>
  <c r="U648" i="3"/>
  <c r="T648" i="3"/>
  <c r="S648" i="3"/>
  <c r="V647" i="3"/>
  <c r="U647" i="3"/>
  <c r="T647" i="3"/>
  <c r="S647" i="3"/>
  <c r="V646" i="3"/>
  <c r="U646" i="3"/>
  <c r="T646" i="3"/>
  <c r="S646" i="3"/>
  <c r="V645" i="3"/>
  <c r="U645" i="3"/>
  <c r="T645" i="3"/>
  <c r="S645" i="3"/>
  <c r="V644" i="3"/>
  <c r="U644" i="3"/>
  <c r="T644" i="3"/>
  <c r="S644" i="3"/>
  <c r="V643" i="3"/>
  <c r="U643" i="3"/>
  <c r="T643" i="3"/>
  <c r="S643" i="3"/>
  <c r="V642" i="3"/>
  <c r="U642" i="3"/>
  <c r="T642" i="3"/>
  <c r="S642" i="3"/>
  <c r="V641" i="3"/>
  <c r="U641" i="3"/>
  <c r="T641" i="3"/>
  <c r="S641" i="3"/>
  <c r="V640" i="3"/>
  <c r="U640" i="3"/>
  <c r="T640" i="3"/>
  <c r="S640" i="3"/>
  <c r="V639" i="3"/>
  <c r="U639" i="3"/>
  <c r="T639" i="3"/>
  <c r="S639" i="3"/>
  <c r="V638" i="3"/>
  <c r="U638" i="3"/>
  <c r="T638" i="3"/>
  <c r="S638" i="3"/>
  <c r="V637" i="3"/>
  <c r="U637" i="3"/>
  <c r="T637" i="3"/>
  <c r="S637" i="3"/>
  <c r="V636" i="3"/>
  <c r="U636" i="3"/>
  <c r="T636" i="3"/>
  <c r="S636" i="3"/>
  <c r="V635" i="3"/>
  <c r="U635" i="3"/>
  <c r="T635" i="3"/>
  <c r="S635" i="3"/>
  <c r="V634" i="3"/>
  <c r="U634" i="3"/>
  <c r="T634" i="3"/>
  <c r="S634" i="3"/>
  <c r="V633" i="3"/>
  <c r="U633" i="3"/>
  <c r="T633" i="3"/>
  <c r="S633" i="3"/>
  <c r="V632" i="3"/>
  <c r="U632" i="3"/>
  <c r="T632" i="3"/>
  <c r="S632" i="3"/>
  <c r="V631" i="3"/>
  <c r="U631" i="3"/>
  <c r="T631" i="3"/>
  <c r="S631" i="3"/>
  <c r="V630" i="3"/>
  <c r="U630" i="3"/>
  <c r="T630" i="3"/>
  <c r="S630" i="3"/>
  <c r="V629" i="3"/>
  <c r="U629" i="3"/>
  <c r="T629" i="3"/>
  <c r="S629" i="3"/>
  <c r="V628" i="3"/>
  <c r="U628" i="3"/>
  <c r="T628" i="3"/>
  <c r="S628" i="3"/>
  <c r="V627" i="3"/>
  <c r="U627" i="3"/>
  <c r="T627" i="3"/>
  <c r="S627" i="3"/>
  <c r="V626" i="3"/>
  <c r="U626" i="3"/>
  <c r="T626" i="3"/>
  <c r="S626" i="3"/>
  <c r="V625" i="3"/>
  <c r="U625" i="3"/>
  <c r="T625" i="3"/>
  <c r="S625" i="3"/>
  <c r="V624" i="3"/>
  <c r="U624" i="3"/>
  <c r="T624" i="3"/>
  <c r="S624" i="3"/>
  <c r="V623" i="3"/>
  <c r="U623" i="3"/>
  <c r="T623" i="3"/>
  <c r="S623" i="3"/>
  <c r="V622" i="3"/>
  <c r="U622" i="3"/>
  <c r="T622" i="3"/>
  <c r="S622" i="3"/>
  <c r="V621" i="3"/>
  <c r="U621" i="3"/>
  <c r="T621" i="3"/>
  <c r="S621" i="3"/>
  <c r="V620" i="3"/>
  <c r="U620" i="3"/>
  <c r="T620" i="3"/>
  <c r="S620" i="3"/>
  <c r="V619" i="3"/>
  <c r="U619" i="3"/>
  <c r="T619" i="3"/>
  <c r="S619" i="3"/>
  <c r="V618" i="3"/>
  <c r="U618" i="3"/>
  <c r="T618" i="3"/>
  <c r="S618" i="3"/>
  <c r="V617" i="3"/>
  <c r="U617" i="3"/>
  <c r="T617" i="3"/>
  <c r="S617" i="3"/>
  <c r="V616" i="3"/>
  <c r="AA615" i="3" s="1"/>
  <c r="U616" i="3"/>
  <c r="Z615" i="3" s="1"/>
  <c r="T616" i="3"/>
  <c r="Y615" i="3" s="1"/>
  <c r="S616" i="3"/>
  <c r="V615" i="3"/>
  <c r="U615" i="3"/>
  <c r="T615" i="3"/>
  <c r="S615" i="3"/>
  <c r="V614" i="3"/>
  <c r="U614" i="3"/>
  <c r="T614" i="3"/>
  <c r="S614" i="3"/>
  <c r="V613" i="3"/>
  <c r="U613" i="3"/>
  <c r="T613" i="3"/>
  <c r="S613" i="3"/>
  <c r="V612" i="3"/>
  <c r="U612" i="3"/>
  <c r="T612" i="3"/>
  <c r="S612" i="3"/>
  <c r="V611" i="3"/>
  <c r="U611" i="3"/>
  <c r="T611" i="3"/>
  <c r="S611" i="3"/>
  <c r="V610" i="3"/>
  <c r="U610" i="3"/>
  <c r="T610" i="3"/>
  <c r="S610" i="3"/>
  <c r="V609" i="3"/>
  <c r="U609" i="3"/>
  <c r="T609" i="3"/>
  <c r="S609" i="3"/>
  <c r="V608" i="3"/>
  <c r="U608" i="3"/>
  <c r="T608" i="3"/>
  <c r="S608" i="3"/>
  <c r="V607" i="3"/>
  <c r="U607" i="3"/>
  <c r="T607" i="3"/>
  <c r="S607" i="3"/>
  <c r="V606" i="3"/>
  <c r="U606" i="3"/>
  <c r="T606" i="3"/>
  <c r="S606" i="3"/>
  <c r="V605" i="3"/>
  <c r="U605" i="3"/>
  <c r="T605" i="3"/>
  <c r="S605" i="3"/>
  <c r="V604" i="3"/>
  <c r="U604" i="3"/>
  <c r="T604" i="3"/>
  <c r="S604" i="3"/>
  <c r="V603" i="3"/>
  <c r="U603" i="3"/>
  <c r="T603" i="3"/>
  <c r="S603" i="3"/>
  <c r="V602" i="3"/>
  <c r="U602" i="3"/>
  <c r="T602" i="3"/>
  <c r="S602" i="3"/>
  <c r="V601" i="3"/>
  <c r="U601" i="3"/>
  <c r="T601" i="3"/>
  <c r="S601" i="3"/>
  <c r="V600" i="3"/>
  <c r="U600" i="3"/>
  <c r="T600" i="3"/>
  <c r="S600" i="3"/>
  <c r="V599" i="3"/>
  <c r="U599" i="3"/>
  <c r="T599" i="3"/>
  <c r="S599" i="3"/>
  <c r="V598" i="3"/>
  <c r="U598" i="3"/>
  <c r="T598" i="3"/>
  <c r="S598" i="3"/>
  <c r="V597" i="3"/>
  <c r="U597" i="3"/>
  <c r="T597" i="3"/>
  <c r="S597" i="3"/>
  <c r="V596" i="3"/>
  <c r="U596" i="3"/>
  <c r="T596" i="3"/>
  <c r="S596" i="3"/>
  <c r="V595" i="3"/>
  <c r="U595" i="3"/>
  <c r="T595" i="3"/>
  <c r="S595" i="3"/>
  <c r="V594" i="3"/>
  <c r="U594" i="3"/>
  <c r="T594" i="3"/>
  <c r="S594" i="3"/>
  <c r="V593" i="3"/>
  <c r="U593" i="3"/>
  <c r="T593" i="3"/>
  <c r="S593" i="3"/>
  <c r="V592" i="3"/>
  <c r="U592" i="3"/>
  <c r="T592" i="3"/>
  <c r="S592" i="3"/>
  <c r="V591" i="3"/>
  <c r="U591" i="3"/>
  <c r="T591" i="3"/>
  <c r="S591" i="3"/>
  <c r="V590" i="3"/>
  <c r="U590" i="3"/>
  <c r="T590" i="3"/>
  <c r="S590" i="3"/>
  <c r="V589" i="3"/>
  <c r="U589" i="3"/>
  <c r="T589" i="3"/>
  <c r="S589" i="3"/>
  <c r="V588" i="3"/>
  <c r="U588" i="3"/>
  <c r="T588" i="3"/>
  <c r="S588" i="3"/>
  <c r="V586" i="3"/>
  <c r="U586" i="3"/>
  <c r="T586" i="3"/>
  <c r="S586" i="3"/>
  <c r="V585" i="3"/>
  <c r="U585" i="3"/>
  <c r="T585" i="3"/>
  <c r="S585" i="3"/>
  <c r="V584" i="3"/>
  <c r="U584" i="3"/>
  <c r="T584" i="3"/>
  <c r="S584" i="3"/>
  <c r="V583" i="3"/>
  <c r="U583" i="3"/>
  <c r="T583" i="3"/>
  <c r="S583" i="3"/>
  <c r="V582" i="3"/>
  <c r="U582" i="3"/>
  <c r="T582" i="3"/>
  <c r="S582" i="3"/>
  <c r="V581" i="3"/>
  <c r="U581" i="3"/>
  <c r="T581" i="3"/>
  <c r="S581" i="3"/>
  <c r="V580" i="3"/>
  <c r="U580" i="3"/>
  <c r="T580" i="3"/>
  <c r="S580" i="3"/>
  <c r="V579" i="3"/>
  <c r="U579" i="3"/>
  <c r="T579" i="3"/>
  <c r="S579" i="3"/>
  <c r="V578" i="3"/>
  <c r="U578" i="3"/>
  <c r="T578" i="3"/>
  <c r="S578" i="3"/>
  <c r="V577" i="3"/>
  <c r="U577" i="3"/>
  <c r="T577" i="3"/>
  <c r="S577" i="3"/>
  <c r="V576" i="3"/>
  <c r="U576" i="3"/>
  <c r="T576" i="3"/>
  <c r="S576" i="3"/>
  <c r="V575" i="3"/>
  <c r="U575" i="3"/>
  <c r="T575" i="3"/>
  <c r="S575" i="3"/>
  <c r="V574" i="3"/>
  <c r="U574" i="3"/>
  <c r="T574" i="3"/>
  <c r="S574" i="3"/>
  <c r="V573" i="3"/>
  <c r="U573" i="3"/>
  <c r="T573" i="3"/>
  <c r="S573" i="3"/>
  <c r="V572" i="3"/>
  <c r="U572" i="3"/>
  <c r="T572" i="3"/>
  <c r="S572" i="3"/>
  <c r="V571" i="3"/>
  <c r="U571" i="3"/>
  <c r="T571" i="3"/>
  <c r="S571" i="3"/>
  <c r="V570" i="3"/>
  <c r="U570" i="3"/>
  <c r="T570" i="3"/>
  <c r="S570" i="3"/>
  <c r="V569" i="3"/>
  <c r="U569" i="3"/>
  <c r="T569" i="3"/>
  <c r="S569" i="3"/>
  <c r="V568" i="3"/>
  <c r="U568" i="3"/>
  <c r="T568" i="3"/>
  <c r="S568" i="3"/>
  <c r="V567" i="3"/>
  <c r="U567" i="3"/>
  <c r="T567" i="3"/>
  <c r="S567" i="3"/>
  <c r="V566" i="3"/>
  <c r="U566" i="3"/>
  <c r="T566" i="3"/>
  <c r="S566" i="3"/>
  <c r="V565" i="3"/>
  <c r="U565" i="3"/>
  <c r="T565" i="3"/>
  <c r="S565" i="3"/>
  <c r="V564" i="3"/>
  <c r="U564" i="3"/>
  <c r="T564" i="3"/>
  <c r="S564" i="3"/>
  <c r="V563" i="3"/>
  <c r="U563" i="3"/>
  <c r="T563" i="3"/>
  <c r="S563" i="3"/>
  <c r="V562" i="3"/>
  <c r="U562" i="3"/>
  <c r="T562" i="3"/>
  <c r="S562" i="3"/>
  <c r="V561" i="3"/>
  <c r="U561" i="3"/>
  <c r="T561" i="3"/>
  <c r="S561" i="3"/>
  <c r="V560" i="3"/>
  <c r="U560" i="3"/>
  <c r="T560" i="3"/>
  <c r="S560" i="3"/>
  <c r="V559" i="3"/>
  <c r="U559" i="3"/>
  <c r="T559" i="3"/>
  <c r="S559" i="3"/>
  <c r="V558" i="3"/>
  <c r="U558" i="3"/>
  <c r="T558" i="3"/>
  <c r="S558" i="3"/>
  <c r="V557" i="3"/>
  <c r="U557" i="3"/>
  <c r="T557" i="3"/>
  <c r="S557" i="3"/>
  <c r="V556" i="3"/>
  <c r="U556" i="3"/>
  <c r="T556" i="3"/>
  <c r="S556" i="3"/>
  <c r="V555" i="3"/>
  <c r="U555" i="3"/>
  <c r="T555" i="3"/>
  <c r="S555" i="3"/>
  <c r="V554" i="3"/>
  <c r="U554" i="3"/>
  <c r="T554" i="3"/>
  <c r="S554" i="3"/>
  <c r="V553" i="3"/>
  <c r="U553" i="3"/>
  <c r="T553" i="3"/>
  <c r="S553" i="3"/>
  <c r="V552" i="3"/>
  <c r="U552" i="3"/>
  <c r="T552" i="3"/>
  <c r="S552" i="3"/>
  <c r="V551" i="3"/>
  <c r="U551" i="3"/>
  <c r="T551" i="3"/>
  <c r="S551" i="3"/>
  <c r="V550" i="3"/>
  <c r="U550" i="3"/>
  <c r="T550" i="3"/>
  <c r="S550" i="3"/>
  <c r="V549" i="3"/>
  <c r="U549" i="3"/>
  <c r="T549" i="3"/>
  <c r="S549" i="3"/>
  <c r="V548" i="3"/>
  <c r="U548" i="3"/>
  <c r="T548" i="3"/>
  <c r="S548" i="3"/>
  <c r="V547" i="3"/>
  <c r="U547" i="3"/>
  <c r="T547" i="3"/>
  <c r="S547" i="3"/>
  <c r="V546" i="3"/>
  <c r="U546" i="3"/>
  <c r="T546" i="3"/>
  <c r="S546" i="3"/>
  <c r="V545" i="3"/>
  <c r="U545" i="3"/>
  <c r="T545" i="3"/>
  <c r="S545" i="3"/>
  <c r="V544" i="3"/>
  <c r="U544" i="3"/>
  <c r="T544" i="3"/>
  <c r="S544" i="3"/>
  <c r="V543" i="3"/>
  <c r="U543" i="3"/>
  <c r="T543" i="3"/>
  <c r="S543" i="3"/>
  <c r="V542" i="3"/>
  <c r="U542" i="3"/>
  <c r="T542" i="3"/>
  <c r="S542" i="3"/>
  <c r="V541" i="3"/>
  <c r="U541" i="3"/>
  <c r="T541" i="3"/>
  <c r="S541" i="3"/>
  <c r="V540" i="3"/>
  <c r="U540" i="3"/>
  <c r="T540" i="3"/>
  <c r="S540" i="3"/>
  <c r="V539" i="3"/>
  <c r="U539" i="3"/>
  <c r="T539" i="3"/>
  <c r="S539" i="3"/>
  <c r="V538" i="3"/>
  <c r="U538" i="3"/>
  <c r="T538" i="3"/>
  <c r="S538" i="3"/>
  <c r="V537" i="3"/>
  <c r="U537" i="3"/>
  <c r="T537" i="3"/>
  <c r="S537" i="3"/>
  <c r="V536" i="3"/>
  <c r="U536" i="3"/>
  <c r="T536" i="3"/>
  <c r="S536" i="3"/>
  <c r="V535" i="3"/>
  <c r="U535" i="3"/>
  <c r="T535" i="3"/>
  <c r="S535" i="3"/>
  <c r="V534" i="3"/>
  <c r="U534" i="3"/>
  <c r="T534" i="3"/>
  <c r="S534" i="3"/>
  <c r="V533" i="3"/>
  <c r="U533" i="3"/>
  <c r="T533" i="3"/>
  <c r="S533" i="3"/>
  <c r="V532" i="3"/>
  <c r="U532" i="3"/>
  <c r="T532" i="3"/>
  <c r="S532" i="3"/>
  <c r="V531" i="3"/>
  <c r="U531" i="3"/>
  <c r="T531" i="3"/>
  <c r="S531" i="3"/>
  <c r="V530" i="3"/>
  <c r="U530" i="3"/>
  <c r="T530" i="3"/>
  <c r="S530" i="3"/>
  <c r="V529" i="3"/>
  <c r="U529" i="3"/>
  <c r="T529" i="3"/>
  <c r="S529" i="3"/>
  <c r="V528" i="3"/>
  <c r="U528" i="3"/>
  <c r="T528" i="3"/>
  <c r="S528" i="3"/>
  <c r="V527" i="3"/>
  <c r="U527" i="3"/>
  <c r="T527" i="3"/>
  <c r="S527" i="3"/>
  <c r="V526" i="3"/>
  <c r="U526" i="3"/>
  <c r="T526" i="3"/>
  <c r="S526" i="3"/>
  <c r="V525" i="3"/>
  <c r="U525" i="3"/>
  <c r="T525" i="3"/>
  <c r="S525" i="3"/>
  <c r="V524" i="3"/>
  <c r="U524" i="3"/>
  <c r="T524" i="3"/>
  <c r="S524" i="3"/>
  <c r="V523" i="3"/>
  <c r="U523" i="3"/>
  <c r="T523" i="3"/>
  <c r="S523" i="3"/>
  <c r="V522" i="3"/>
  <c r="U522" i="3"/>
  <c r="T522" i="3"/>
  <c r="S522" i="3"/>
  <c r="V521" i="3"/>
  <c r="U521" i="3"/>
  <c r="T521" i="3"/>
  <c r="S521" i="3"/>
  <c r="V520" i="3"/>
  <c r="U520" i="3"/>
  <c r="T520" i="3"/>
  <c r="S520" i="3"/>
  <c r="V519" i="3"/>
  <c r="U519" i="3"/>
  <c r="T519" i="3"/>
  <c r="S519" i="3"/>
  <c r="V518" i="3"/>
  <c r="U518" i="3"/>
  <c r="T518" i="3"/>
  <c r="S518" i="3"/>
  <c r="V517" i="3"/>
  <c r="U517" i="3"/>
  <c r="T517" i="3"/>
  <c r="S517" i="3"/>
  <c r="V516" i="3"/>
  <c r="U516" i="3"/>
  <c r="T516" i="3"/>
  <c r="S516" i="3"/>
  <c r="V515" i="3"/>
  <c r="U515" i="3"/>
  <c r="T515" i="3"/>
  <c r="S515" i="3"/>
  <c r="V514" i="3"/>
  <c r="U514" i="3"/>
  <c r="T514" i="3"/>
  <c r="S514" i="3"/>
  <c r="V513" i="3"/>
  <c r="U513" i="3"/>
  <c r="T513" i="3"/>
  <c r="S513" i="3"/>
  <c r="V512" i="3"/>
  <c r="U512" i="3"/>
  <c r="T512" i="3"/>
  <c r="S512" i="3"/>
  <c r="V511" i="3"/>
  <c r="U511" i="3"/>
  <c r="T511" i="3"/>
  <c r="S511" i="3"/>
  <c r="V510" i="3"/>
  <c r="U510" i="3"/>
  <c r="T510" i="3"/>
  <c r="S510" i="3"/>
  <c r="V509" i="3"/>
  <c r="U509" i="3"/>
  <c r="T509" i="3"/>
  <c r="S509" i="3"/>
  <c r="V508" i="3"/>
  <c r="U508" i="3"/>
  <c r="T508" i="3"/>
  <c r="S508" i="3"/>
  <c r="V507" i="3"/>
  <c r="U507" i="3"/>
  <c r="T507" i="3"/>
  <c r="S507" i="3"/>
  <c r="V506" i="3"/>
  <c r="U506" i="3"/>
  <c r="T506" i="3"/>
  <c r="S506" i="3"/>
  <c r="V505" i="3"/>
  <c r="U505" i="3"/>
  <c r="T505" i="3"/>
  <c r="S505" i="3"/>
  <c r="V504" i="3"/>
  <c r="U504" i="3"/>
  <c r="T504" i="3"/>
  <c r="S504" i="3"/>
  <c r="V503" i="3"/>
  <c r="U503" i="3"/>
  <c r="T503" i="3"/>
  <c r="S503" i="3"/>
  <c r="V502" i="3"/>
  <c r="U502" i="3"/>
  <c r="T502" i="3"/>
  <c r="S502" i="3"/>
  <c r="V501" i="3"/>
  <c r="U501" i="3"/>
  <c r="T501" i="3"/>
  <c r="S501" i="3"/>
  <c r="V500" i="3"/>
  <c r="U500" i="3"/>
  <c r="T500" i="3"/>
  <c r="S500" i="3"/>
  <c r="V499" i="3"/>
  <c r="U499" i="3"/>
  <c r="T499" i="3"/>
  <c r="S499" i="3"/>
  <c r="V498" i="3"/>
  <c r="U498" i="3"/>
  <c r="T498" i="3"/>
  <c r="S498" i="3"/>
  <c r="V497" i="3"/>
  <c r="U497" i="3"/>
  <c r="T497" i="3"/>
  <c r="S497" i="3"/>
  <c r="V496" i="3"/>
  <c r="U496" i="3"/>
  <c r="T496" i="3"/>
  <c r="S496" i="3"/>
  <c r="V495" i="3"/>
  <c r="U495" i="3"/>
  <c r="T495" i="3"/>
  <c r="S495" i="3"/>
  <c r="V494" i="3"/>
  <c r="U494" i="3"/>
  <c r="T494" i="3"/>
  <c r="S494" i="3"/>
  <c r="V493" i="3"/>
  <c r="U493" i="3"/>
  <c r="T493" i="3"/>
  <c r="S493" i="3"/>
  <c r="V492" i="3"/>
  <c r="U492" i="3"/>
  <c r="T492" i="3"/>
  <c r="S492" i="3"/>
  <c r="V491" i="3"/>
  <c r="U491" i="3"/>
  <c r="T491" i="3"/>
  <c r="S491" i="3"/>
  <c r="V490" i="3"/>
  <c r="U490" i="3"/>
  <c r="T490" i="3"/>
  <c r="S490" i="3"/>
  <c r="V489" i="3"/>
  <c r="U489" i="3"/>
  <c r="T489" i="3"/>
  <c r="S489" i="3"/>
  <c r="V488" i="3"/>
  <c r="U488" i="3"/>
  <c r="T488" i="3"/>
  <c r="S488" i="3"/>
  <c r="V487" i="3"/>
  <c r="U487" i="3"/>
  <c r="T487" i="3"/>
  <c r="S487" i="3"/>
  <c r="V486" i="3"/>
  <c r="U486" i="3"/>
  <c r="T486" i="3"/>
  <c r="S486" i="3"/>
  <c r="V485" i="3"/>
  <c r="U485" i="3"/>
  <c r="T485" i="3"/>
  <c r="S485" i="3"/>
  <c r="V484" i="3"/>
  <c r="U484" i="3"/>
  <c r="T484" i="3"/>
  <c r="S484" i="3"/>
  <c r="V483" i="3"/>
  <c r="U483" i="3"/>
  <c r="T483" i="3"/>
  <c r="S483" i="3"/>
  <c r="V482" i="3"/>
  <c r="U482" i="3"/>
  <c r="T482" i="3"/>
  <c r="S482" i="3"/>
  <c r="V481" i="3"/>
  <c r="U481" i="3"/>
  <c r="T481" i="3"/>
  <c r="S481" i="3"/>
  <c r="V480" i="3"/>
  <c r="U480" i="3"/>
  <c r="T480" i="3"/>
  <c r="S480" i="3"/>
  <c r="V479" i="3"/>
  <c r="U479" i="3"/>
  <c r="T479" i="3"/>
  <c r="S479" i="3"/>
  <c r="V478" i="3"/>
  <c r="U478" i="3"/>
  <c r="T478" i="3"/>
  <c r="S478" i="3"/>
  <c r="V477" i="3"/>
  <c r="U477" i="3"/>
  <c r="T477" i="3"/>
  <c r="S477" i="3"/>
  <c r="V476" i="3"/>
  <c r="U476" i="3"/>
  <c r="T476" i="3"/>
  <c r="S476" i="3"/>
  <c r="V475" i="3"/>
  <c r="U475" i="3"/>
  <c r="T475" i="3"/>
  <c r="S475" i="3"/>
  <c r="V474" i="3"/>
  <c r="U474" i="3"/>
  <c r="T474" i="3"/>
  <c r="S474" i="3"/>
  <c r="V473" i="3"/>
  <c r="U473" i="3"/>
  <c r="T473" i="3"/>
  <c r="S473" i="3"/>
  <c r="V472" i="3"/>
  <c r="U472" i="3"/>
  <c r="T472" i="3"/>
  <c r="S472" i="3"/>
  <c r="V471" i="3"/>
  <c r="U471" i="3"/>
  <c r="T471" i="3"/>
  <c r="S471" i="3"/>
  <c r="V470" i="3"/>
  <c r="U470" i="3"/>
  <c r="T470" i="3"/>
  <c r="S470" i="3"/>
  <c r="V469" i="3"/>
  <c r="U469" i="3"/>
  <c r="T469" i="3"/>
  <c r="S469" i="3"/>
  <c r="V468" i="3"/>
  <c r="U468" i="3"/>
  <c r="T468" i="3"/>
  <c r="S468" i="3"/>
  <c r="V467" i="3"/>
  <c r="U467" i="3"/>
  <c r="T467" i="3"/>
  <c r="S467" i="3"/>
  <c r="V466" i="3"/>
  <c r="U466" i="3"/>
  <c r="T466" i="3"/>
  <c r="S466" i="3"/>
  <c r="V465" i="3"/>
  <c r="U465" i="3"/>
  <c r="T465" i="3"/>
  <c r="S465" i="3"/>
  <c r="V464" i="3"/>
  <c r="U464" i="3"/>
  <c r="T464" i="3"/>
  <c r="S464" i="3"/>
  <c r="V463" i="3"/>
  <c r="U463" i="3"/>
  <c r="T463" i="3"/>
  <c r="S463" i="3"/>
  <c r="V462" i="3"/>
  <c r="U462" i="3"/>
  <c r="T462" i="3"/>
  <c r="S462" i="3"/>
  <c r="V461" i="3"/>
  <c r="U461" i="3"/>
  <c r="T461" i="3"/>
  <c r="S461" i="3"/>
  <c r="V460" i="3"/>
  <c r="U460" i="3"/>
  <c r="T460" i="3"/>
  <c r="S460" i="3"/>
  <c r="V459" i="3"/>
  <c r="U459" i="3"/>
  <c r="T459" i="3"/>
  <c r="S459" i="3"/>
  <c r="V458" i="3"/>
  <c r="U458" i="3"/>
  <c r="T458" i="3"/>
  <c r="S458" i="3"/>
  <c r="V457" i="3"/>
  <c r="U457" i="3"/>
  <c r="T457" i="3"/>
  <c r="S457" i="3"/>
  <c r="V456" i="3"/>
  <c r="U456" i="3"/>
  <c r="T456" i="3"/>
  <c r="S456" i="3"/>
  <c r="V455" i="3"/>
  <c r="U455" i="3"/>
  <c r="T455" i="3"/>
  <c r="S455" i="3"/>
  <c r="V454" i="3"/>
  <c r="U454" i="3"/>
  <c r="T454" i="3"/>
  <c r="S454" i="3"/>
  <c r="V453" i="3"/>
  <c r="U453" i="3"/>
  <c r="T453" i="3"/>
  <c r="S453" i="3"/>
  <c r="V452" i="3"/>
  <c r="U452" i="3"/>
  <c r="T452" i="3"/>
  <c r="S452" i="3"/>
  <c r="V451" i="3"/>
  <c r="U451" i="3"/>
  <c r="T451" i="3"/>
  <c r="S451" i="3"/>
  <c r="V450" i="3"/>
  <c r="U450" i="3"/>
  <c r="T450" i="3"/>
  <c r="S450" i="3"/>
  <c r="V449" i="3"/>
  <c r="U449" i="3"/>
  <c r="T449" i="3"/>
  <c r="S449" i="3"/>
  <c r="V448" i="3"/>
  <c r="U448" i="3"/>
  <c r="T448" i="3"/>
  <c r="S448" i="3"/>
  <c r="V447" i="3"/>
  <c r="U447" i="3"/>
  <c r="T447" i="3"/>
  <c r="S447" i="3"/>
  <c r="V446" i="3"/>
  <c r="U446" i="3"/>
  <c r="T446" i="3"/>
  <c r="S446" i="3"/>
  <c r="V445" i="3"/>
  <c r="U445" i="3"/>
  <c r="T445" i="3"/>
  <c r="S445" i="3"/>
  <c r="V444" i="3"/>
  <c r="U444" i="3"/>
  <c r="T444" i="3"/>
  <c r="S444" i="3"/>
  <c r="V443" i="3"/>
  <c r="U443" i="3"/>
  <c r="T443" i="3"/>
  <c r="S443" i="3"/>
  <c r="V442" i="3"/>
  <c r="U442" i="3"/>
  <c r="T442" i="3"/>
  <c r="S442" i="3"/>
  <c r="V441" i="3"/>
  <c r="U441" i="3"/>
  <c r="T441" i="3"/>
  <c r="S441" i="3"/>
  <c r="V440" i="3"/>
  <c r="U440" i="3"/>
  <c r="T440" i="3"/>
  <c r="S440" i="3"/>
  <c r="V439" i="3"/>
  <c r="U439" i="3"/>
  <c r="T439" i="3"/>
  <c r="S439" i="3"/>
  <c r="V438" i="3"/>
  <c r="U438" i="3"/>
  <c r="T438" i="3"/>
  <c r="S438" i="3"/>
  <c r="V437" i="3"/>
  <c r="U437" i="3"/>
  <c r="T437" i="3"/>
  <c r="S437" i="3"/>
  <c r="V436" i="3"/>
  <c r="U436" i="3"/>
  <c r="T436" i="3"/>
  <c r="S436" i="3"/>
  <c r="V435" i="3"/>
  <c r="U435" i="3"/>
  <c r="T435" i="3"/>
  <c r="S435" i="3"/>
  <c r="V434" i="3"/>
  <c r="U434" i="3"/>
  <c r="T434" i="3"/>
  <c r="S434" i="3"/>
  <c r="V433" i="3"/>
  <c r="U433" i="3"/>
  <c r="T433" i="3"/>
  <c r="S433" i="3"/>
  <c r="V432" i="3"/>
  <c r="U432" i="3"/>
  <c r="T432" i="3"/>
  <c r="S432" i="3"/>
  <c r="V431" i="3"/>
  <c r="U431" i="3"/>
  <c r="T431" i="3"/>
  <c r="S431" i="3"/>
  <c r="V430" i="3"/>
  <c r="U430" i="3"/>
  <c r="T430" i="3"/>
  <c r="S430" i="3"/>
  <c r="V429" i="3"/>
  <c r="U429" i="3"/>
  <c r="T429" i="3"/>
  <c r="S429" i="3"/>
  <c r="V428" i="3"/>
  <c r="U428" i="3"/>
  <c r="T428" i="3"/>
  <c r="S428" i="3"/>
  <c r="V427" i="3"/>
  <c r="U427" i="3"/>
  <c r="T427" i="3"/>
  <c r="S427" i="3"/>
  <c r="V426" i="3"/>
  <c r="U426" i="3"/>
  <c r="T426" i="3"/>
  <c r="S426" i="3"/>
  <c r="V425" i="3"/>
  <c r="U425" i="3"/>
  <c r="T425" i="3"/>
  <c r="S425" i="3"/>
  <c r="V424" i="3"/>
  <c r="U424" i="3"/>
  <c r="T424" i="3"/>
  <c r="S424" i="3"/>
  <c r="V423" i="3"/>
  <c r="U423" i="3"/>
  <c r="T423" i="3"/>
  <c r="S423" i="3"/>
  <c r="V422" i="3"/>
  <c r="U422" i="3"/>
  <c r="T422" i="3"/>
  <c r="S422" i="3"/>
  <c r="V421" i="3"/>
  <c r="U421" i="3"/>
  <c r="T421" i="3"/>
  <c r="S421" i="3"/>
  <c r="V420" i="3"/>
  <c r="U420" i="3"/>
  <c r="T420" i="3"/>
  <c r="S420" i="3"/>
  <c r="V419" i="3"/>
  <c r="U419" i="3"/>
  <c r="T419" i="3"/>
  <c r="S419" i="3"/>
  <c r="V418" i="3"/>
  <c r="U418" i="3"/>
  <c r="T418" i="3"/>
  <c r="S418" i="3"/>
  <c r="V417" i="3"/>
  <c r="U417" i="3"/>
  <c r="T417" i="3"/>
  <c r="S417" i="3"/>
  <c r="V416" i="3"/>
  <c r="U416" i="3"/>
  <c r="T416" i="3"/>
  <c r="S416" i="3"/>
  <c r="V415" i="3"/>
  <c r="U415" i="3"/>
  <c r="T415" i="3"/>
  <c r="S415" i="3"/>
  <c r="V404" i="3"/>
  <c r="AA403" i="3" s="1"/>
  <c r="V403" i="3"/>
  <c r="V402" i="3"/>
  <c r="V401" i="3"/>
  <c r="S313" i="3"/>
  <c r="V298" i="3"/>
  <c r="U298" i="3"/>
  <c r="T298" i="3"/>
  <c r="S298" i="3"/>
  <c r="V297" i="3"/>
  <c r="U297" i="3"/>
  <c r="T297" i="3"/>
  <c r="S297" i="3"/>
  <c r="V296" i="3"/>
  <c r="U296" i="3"/>
  <c r="T296" i="3"/>
  <c r="S296" i="3"/>
  <c r="V295" i="3"/>
  <c r="U295" i="3"/>
  <c r="T295" i="3"/>
  <c r="S295" i="3"/>
  <c r="V294" i="3"/>
  <c r="U294" i="3"/>
  <c r="T294" i="3"/>
  <c r="S294" i="3"/>
  <c r="V293" i="3"/>
  <c r="U293" i="3"/>
  <c r="T293" i="3"/>
  <c r="S293" i="3"/>
  <c r="V292" i="3"/>
  <c r="AA291" i="3" s="1"/>
  <c r="U292" i="3"/>
  <c r="T292" i="3"/>
  <c r="Y291" i="3" s="1"/>
  <c r="S292" i="3"/>
  <c r="V291" i="3"/>
  <c r="U291" i="3"/>
  <c r="T291" i="3"/>
  <c r="S291" i="3"/>
  <c r="V414" i="3"/>
  <c r="U414" i="3"/>
  <c r="T414" i="3"/>
  <c r="Y413" i="3" s="1"/>
  <c r="S414" i="3"/>
  <c r="V413" i="3"/>
  <c r="U413" i="3"/>
  <c r="T413" i="3"/>
  <c r="S413" i="3"/>
  <c r="V412" i="3"/>
  <c r="U412" i="3"/>
  <c r="T412" i="3"/>
  <c r="S412" i="3"/>
  <c r="V411" i="3"/>
  <c r="U411" i="3"/>
  <c r="T411" i="3"/>
  <c r="S411" i="3"/>
  <c r="V410" i="3"/>
  <c r="U410" i="3"/>
  <c r="T410" i="3"/>
  <c r="S410" i="3"/>
  <c r="V409" i="3"/>
  <c r="U409" i="3"/>
  <c r="T409" i="3"/>
  <c r="S409" i="3"/>
  <c r="V408" i="3"/>
  <c r="U408" i="3"/>
  <c r="T408" i="3"/>
  <c r="S408" i="3"/>
  <c r="V407" i="3"/>
  <c r="U407" i="3"/>
  <c r="T407" i="3"/>
  <c r="S407" i="3"/>
  <c r="V406" i="3"/>
  <c r="U406" i="3"/>
  <c r="T406" i="3"/>
  <c r="Y405" i="3" s="1"/>
  <c r="S406" i="3"/>
  <c r="V405" i="3"/>
  <c r="U405" i="3"/>
  <c r="T405" i="3"/>
  <c r="S405" i="3"/>
  <c r="U404" i="3"/>
  <c r="T404" i="3"/>
  <c r="S404" i="3"/>
  <c r="U403" i="3"/>
  <c r="T403" i="3"/>
  <c r="S403" i="3"/>
  <c r="U402" i="3"/>
  <c r="T402" i="3"/>
  <c r="S402" i="3"/>
  <c r="U401" i="3"/>
  <c r="T401" i="3"/>
  <c r="S401" i="3"/>
  <c r="V400" i="3"/>
  <c r="AA399" i="3" s="1"/>
  <c r="U400" i="3"/>
  <c r="T400" i="3"/>
  <c r="Y399" i="3" s="1"/>
  <c r="S400" i="3"/>
  <c r="V399" i="3"/>
  <c r="U399" i="3"/>
  <c r="T399" i="3"/>
  <c r="S399" i="3"/>
  <c r="V398" i="3"/>
  <c r="U398" i="3"/>
  <c r="T398" i="3"/>
  <c r="S398" i="3"/>
  <c r="V397" i="3"/>
  <c r="U397" i="3"/>
  <c r="T397" i="3"/>
  <c r="S397" i="3"/>
  <c r="V396" i="3"/>
  <c r="AA395" i="3" s="1"/>
  <c r="U396" i="3"/>
  <c r="T396" i="3"/>
  <c r="S396" i="3"/>
  <c r="V395" i="3"/>
  <c r="U395" i="3"/>
  <c r="T395" i="3"/>
  <c r="S395" i="3"/>
  <c r="V394" i="3"/>
  <c r="U394" i="3"/>
  <c r="T394" i="3"/>
  <c r="S394" i="3"/>
  <c r="V393" i="3"/>
  <c r="U393" i="3"/>
  <c r="T393" i="3"/>
  <c r="S393" i="3"/>
  <c r="V392" i="3"/>
  <c r="U392" i="3"/>
  <c r="T392" i="3"/>
  <c r="S392" i="3"/>
  <c r="V391" i="3"/>
  <c r="U391" i="3"/>
  <c r="T391" i="3"/>
  <c r="S391" i="3"/>
  <c r="V390" i="3"/>
  <c r="U390" i="3"/>
  <c r="T390" i="3"/>
  <c r="S390" i="3"/>
  <c r="V389" i="3"/>
  <c r="U389" i="3"/>
  <c r="T389" i="3"/>
  <c r="S389" i="3"/>
  <c r="V388" i="3"/>
  <c r="AA387" i="3" s="1"/>
  <c r="U388" i="3"/>
  <c r="T388" i="3"/>
  <c r="S388" i="3"/>
  <c r="V387" i="3"/>
  <c r="U387" i="3"/>
  <c r="T387" i="3"/>
  <c r="S387" i="3"/>
  <c r="V386" i="3"/>
  <c r="U386" i="3"/>
  <c r="T386" i="3"/>
  <c r="S386" i="3"/>
  <c r="V385" i="3"/>
  <c r="U385" i="3"/>
  <c r="T385" i="3"/>
  <c r="S385" i="3"/>
  <c r="V384" i="3"/>
  <c r="U384" i="3"/>
  <c r="T384" i="3"/>
  <c r="S384" i="3"/>
  <c r="V383" i="3"/>
  <c r="U383" i="3"/>
  <c r="T383" i="3"/>
  <c r="S383" i="3"/>
  <c r="V382" i="3"/>
  <c r="U382" i="3"/>
  <c r="T382" i="3"/>
  <c r="S382" i="3"/>
  <c r="V381" i="3"/>
  <c r="U381" i="3"/>
  <c r="T381" i="3"/>
  <c r="S381" i="3"/>
  <c r="V380" i="3"/>
  <c r="AA379" i="3" s="1"/>
  <c r="U380" i="3"/>
  <c r="T380" i="3"/>
  <c r="Y379" i="3" s="1"/>
  <c r="S380" i="3"/>
  <c r="V379" i="3"/>
  <c r="U379" i="3"/>
  <c r="T379" i="3"/>
  <c r="S379" i="3"/>
  <c r="V378" i="3"/>
  <c r="U378" i="3"/>
  <c r="T378" i="3"/>
  <c r="S378" i="3"/>
  <c r="V377" i="3"/>
  <c r="U377" i="3"/>
  <c r="T377" i="3"/>
  <c r="S377" i="3"/>
  <c r="V376" i="3"/>
  <c r="U376" i="3"/>
  <c r="T376" i="3"/>
  <c r="S376" i="3"/>
  <c r="V375" i="3"/>
  <c r="U375" i="3"/>
  <c r="T375" i="3"/>
  <c r="S375" i="3"/>
  <c r="V374" i="3"/>
  <c r="U374" i="3"/>
  <c r="T374" i="3"/>
  <c r="S374" i="3"/>
  <c r="V373" i="3"/>
  <c r="U373" i="3"/>
  <c r="T373" i="3"/>
  <c r="S373" i="3"/>
  <c r="V372" i="3"/>
  <c r="U372" i="3"/>
  <c r="T372" i="3"/>
  <c r="S372" i="3"/>
  <c r="V371" i="3"/>
  <c r="U371" i="3"/>
  <c r="T371" i="3"/>
  <c r="S371" i="3"/>
  <c r="V370" i="3"/>
  <c r="U370" i="3"/>
  <c r="T370" i="3"/>
  <c r="S370" i="3"/>
  <c r="V369" i="3"/>
  <c r="U369" i="3"/>
  <c r="T369" i="3"/>
  <c r="S369" i="3"/>
  <c r="V368" i="3"/>
  <c r="U368" i="3"/>
  <c r="T368" i="3"/>
  <c r="S368" i="3"/>
  <c r="V367" i="3"/>
  <c r="U367" i="3"/>
  <c r="T367" i="3"/>
  <c r="S367" i="3"/>
  <c r="V366" i="3"/>
  <c r="U366" i="3"/>
  <c r="T366" i="3"/>
  <c r="S366" i="3"/>
  <c r="V365" i="3"/>
  <c r="U365" i="3"/>
  <c r="T365" i="3"/>
  <c r="S365" i="3"/>
  <c r="V364" i="3"/>
  <c r="AA363" i="3" s="1"/>
  <c r="U364" i="3"/>
  <c r="T364" i="3"/>
  <c r="S364" i="3"/>
  <c r="V363" i="3"/>
  <c r="U363" i="3"/>
  <c r="T363" i="3"/>
  <c r="S363" i="3"/>
  <c r="V362" i="3"/>
  <c r="U362" i="3"/>
  <c r="T362" i="3"/>
  <c r="S362" i="3"/>
  <c r="V361" i="3"/>
  <c r="U361" i="3"/>
  <c r="T361" i="3"/>
  <c r="S361" i="3"/>
  <c r="V360" i="3"/>
  <c r="U360" i="3"/>
  <c r="T360" i="3"/>
  <c r="S360" i="3"/>
  <c r="V359" i="3"/>
  <c r="U359" i="3"/>
  <c r="T359" i="3"/>
  <c r="S359" i="3"/>
  <c r="V358" i="3"/>
  <c r="U358" i="3"/>
  <c r="T358" i="3"/>
  <c r="S358" i="3"/>
  <c r="V357" i="3"/>
  <c r="U357" i="3"/>
  <c r="T357" i="3"/>
  <c r="S357" i="3"/>
  <c r="V356" i="3"/>
  <c r="U356" i="3"/>
  <c r="T356" i="3"/>
  <c r="S356" i="3"/>
  <c r="V355" i="3"/>
  <c r="U355" i="3"/>
  <c r="T355" i="3"/>
  <c r="S355" i="3"/>
  <c r="V354" i="3"/>
  <c r="U354" i="3"/>
  <c r="T354" i="3"/>
  <c r="S354" i="3"/>
  <c r="V353" i="3"/>
  <c r="U353" i="3"/>
  <c r="T353" i="3"/>
  <c r="S353" i="3"/>
  <c r="V352" i="3"/>
  <c r="U352" i="3"/>
  <c r="T352" i="3"/>
  <c r="S352" i="3"/>
  <c r="V351" i="3"/>
  <c r="U351" i="3"/>
  <c r="T351" i="3"/>
  <c r="S351" i="3"/>
  <c r="V350" i="3"/>
  <c r="U350" i="3"/>
  <c r="T350" i="3"/>
  <c r="S350" i="3"/>
  <c r="V349" i="3"/>
  <c r="U349" i="3"/>
  <c r="T349" i="3"/>
  <c r="S349" i="3"/>
  <c r="V348" i="3"/>
  <c r="U348" i="3"/>
  <c r="T348" i="3"/>
  <c r="S348" i="3"/>
  <c r="V347" i="3"/>
  <c r="U347" i="3"/>
  <c r="T347" i="3"/>
  <c r="S347" i="3"/>
  <c r="V346" i="3"/>
  <c r="U346" i="3"/>
  <c r="T346" i="3"/>
  <c r="S346" i="3"/>
  <c r="V345" i="3"/>
  <c r="U345" i="3"/>
  <c r="T345" i="3"/>
  <c r="S345" i="3"/>
  <c r="V344" i="3"/>
  <c r="U344" i="3"/>
  <c r="T344" i="3"/>
  <c r="S344" i="3"/>
  <c r="V343" i="3"/>
  <c r="U343" i="3"/>
  <c r="T343" i="3"/>
  <c r="S343" i="3"/>
  <c r="V342" i="3"/>
  <c r="U342" i="3"/>
  <c r="T342" i="3"/>
  <c r="S342" i="3"/>
  <c r="V341" i="3"/>
  <c r="U341" i="3"/>
  <c r="T341" i="3"/>
  <c r="S341" i="3"/>
  <c r="V340" i="3"/>
  <c r="U340" i="3"/>
  <c r="T340" i="3"/>
  <c r="S340" i="3"/>
  <c r="V339" i="3"/>
  <c r="U339" i="3"/>
  <c r="T339" i="3"/>
  <c r="S339" i="3"/>
  <c r="V338" i="3"/>
  <c r="U338" i="3"/>
  <c r="T338" i="3"/>
  <c r="S338" i="3"/>
  <c r="V337" i="3"/>
  <c r="U337" i="3"/>
  <c r="T337" i="3"/>
  <c r="S337" i="3"/>
  <c r="V336" i="3"/>
  <c r="AA335" i="3" s="1"/>
  <c r="U336" i="3"/>
  <c r="T336" i="3"/>
  <c r="Y335" i="3" s="1"/>
  <c r="S336" i="3"/>
  <c r="V335" i="3"/>
  <c r="U335" i="3"/>
  <c r="T335" i="3"/>
  <c r="S335" i="3"/>
  <c r="V334" i="3"/>
  <c r="AA333" i="3" s="1"/>
  <c r="U334" i="3"/>
  <c r="T334" i="3"/>
  <c r="Y333" i="3" s="1"/>
  <c r="S334" i="3"/>
  <c r="V333" i="3"/>
  <c r="U333" i="3"/>
  <c r="T333" i="3"/>
  <c r="S333" i="3"/>
  <c r="V332" i="3"/>
  <c r="U332" i="3"/>
  <c r="T332" i="3"/>
  <c r="S332" i="3"/>
  <c r="V331" i="3"/>
  <c r="U331" i="3"/>
  <c r="T331" i="3"/>
  <c r="S331" i="3"/>
  <c r="V330" i="3"/>
  <c r="U330" i="3"/>
  <c r="T330" i="3"/>
  <c r="Y329" i="3" s="1"/>
  <c r="S330" i="3"/>
  <c r="V329" i="3"/>
  <c r="U329" i="3"/>
  <c r="T329" i="3"/>
  <c r="S329" i="3"/>
  <c r="V328" i="3"/>
  <c r="U328" i="3"/>
  <c r="T328" i="3"/>
  <c r="S328" i="3"/>
  <c r="V327" i="3"/>
  <c r="U327" i="3"/>
  <c r="T327" i="3"/>
  <c r="S327" i="3"/>
  <c r="V326" i="3"/>
  <c r="U326" i="3"/>
  <c r="T326" i="3"/>
  <c r="S326" i="3"/>
  <c r="V325" i="3"/>
  <c r="U325" i="3"/>
  <c r="T325" i="3"/>
  <c r="S325" i="3"/>
  <c r="V324" i="3"/>
  <c r="U324" i="3"/>
  <c r="T324" i="3"/>
  <c r="S324" i="3"/>
  <c r="V323" i="3"/>
  <c r="U323" i="3"/>
  <c r="T323" i="3"/>
  <c r="S323" i="3"/>
  <c r="V322" i="3"/>
  <c r="U322" i="3"/>
  <c r="T322" i="3"/>
  <c r="S322" i="3"/>
  <c r="V321" i="3"/>
  <c r="U321" i="3"/>
  <c r="T321" i="3"/>
  <c r="S321" i="3"/>
  <c r="V320" i="3"/>
  <c r="U320" i="3"/>
  <c r="T320" i="3"/>
  <c r="S320" i="3"/>
  <c r="V319" i="3"/>
  <c r="U319" i="3"/>
  <c r="T319" i="3"/>
  <c r="S319" i="3"/>
  <c r="V318" i="3"/>
  <c r="U318" i="3"/>
  <c r="T318" i="3"/>
  <c r="Y317" i="3" s="1"/>
  <c r="S318" i="3"/>
  <c r="V317" i="3"/>
  <c r="U317" i="3"/>
  <c r="T317" i="3"/>
  <c r="S317" i="3"/>
  <c r="V316" i="3"/>
  <c r="U316" i="3"/>
  <c r="T316" i="3"/>
  <c r="S316" i="3"/>
  <c r="V315" i="3"/>
  <c r="U315" i="3"/>
  <c r="T315" i="3"/>
  <c r="S315" i="3"/>
  <c r="V314" i="3"/>
  <c r="AA313" i="3" s="1"/>
  <c r="U314" i="3"/>
  <c r="T314" i="3"/>
  <c r="Y313" i="3" s="1"/>
  <c r="S314" i="3"/>
  <c r="V313" i="3"/>
  <c r="U313" i="3"/>
  <c r="T313" i="3"/>
  <c r="V312" i="3"/>
  <c r="U312" i="3"/>
  <c r="T312" i="3"/>
  <c r="S312" i="3"/>
  <c r="V311" i="3"/>
  <c r="U311" i="3"/>
  <c r="T311" i="3"/>
  <c r="S311" i="3"/>
  <c r="V310" i="3"/>
  <c r="U310" i="3"/>
  <c r="Z309" i="3" s="1"/>
  <c r="T310" i="3"/>
  <c r="S310" i="3"/>
  <c r="V309" i="3"/>
  <c r="U309" i="3"/>
  <c r="T309" i="3"/>
  <c r="S309" i="3"/>
  <c r="V308" i="3"/>
  <c r="AA307" i="3" s="1"/>
  <c r="U308" i="3"/>
  <c r="Z307" i="3" s="1"/>
  <c r="T308" i="3"/>
  <c r="S308" i="3"/>
  <c r="V307" i="3"/>
  <c r="U307" i="3"/>
  <c r="T307" i="3"/>
  <c r="S307" i="3"/>
  <c r="V306" i="3"/>
  <c r="U306" i="3"/>
  <c r="T306" i="3"/>
  <c r="S306" i="3"/>
  <c r="V305" i="3"/>
  <c r="U305" i="3"/>
  <c r="T305" i="3"/>
  <c r="S305" i="3"/>
  <c r="V304" i="3"/>
  <c r="AA303" i="3" s="1"/>
  <c r="U304" i="3"/>
  <c r="Z303" i="3" s="1"/>
  <c r="T304" i="3"/>
  <c r="S304" i="3"/>
  <c r="V303" i="3"/>
  <c r="U303" i="3"/>
  <c r="T303" i="3"/>
  <c r="S303" i="3"/>
  <c r="V302" i="3"/>
  <c r="U302" i="3"/>
  <c r="T302" i="3"/>
  <c r="S302" i="3"/>
  <c r="V301" i="3"/>
  <c r="U301" i="3"/>
  <c r="T301" i="3"/>
  <c r="S301" i="3"/>
  <c r="V300" i="3"/>
  <c r="U300" i="3"/>
  <c r="Z299" i="3" s="1"/>
  <c r="T300" i="3"/>
  <c r="S300" i="3"/>
  <c r="V299" i="3"/>
  <c r="U299" i="3"/>
  <c r="T299" i="3"/>
  <c r="S299" i="3"/>
  <c r="U274" i="3"/>
  <c r="U273" i="3"/>
  <c r="T274" i="3"/>
  <c r="T273" i="3"/>
  <c r="V290" i="3"/>
  <c r="U290" i="3"/>
  <c r="T290" i="3"/>
  <c r="S290" i="3"/>
  <c r="V289" i="3"/>
  <c r="U289" i="3"/>
  <c r="T289" i="3"/>
  <c r="S289" i="3"/>
  <c r="V288" i="3"/>
  <c r="U288" i="3"/>
  <c r="T288" i="3"/>
  <c r="S288" i="3"/>
  <c r="V287" i="3"/>
  <c r="U287" i="3"/>
  <c r="T287" i="3"/>
  <c r="S287" i="3"/>
  <c r="V286" i="3"/>
  <c r="U286" i="3"/>
  <c r="T286" i="3"/>
  <c r="S286" i="3"/>
  <c r="V285" i="3"/>
  <c r="U285" i="3"/>
  <c r="T285" i="3"/>
  <c r="S285" i="3"/>
  <c r="V284" i="3"/>
  <c r="U284" i="3"/>
  <c r="T284" i="3"/>
  <c r="S284" i="3"/>
  <c r="V283" i="3"/>
  <c r="U283" i="3"/>
  <c r="T283" i="3"/>
  <c r="S283" i="3"/>
  <c r="V282" i="3"/>
  <c r="U282" i="3"/>
  <c r="T282" i="3"/>
  <c r="S282" i="3"/>
  <c r="V281" i="3"/>
  <c r="U281" i="3"/>
  <c r="T281" i="3"/>
  <c r="S281" i="3"/>
  <c r="V280" i="3"/>
  <c r="U280" i="3"/>
  <c r="T280" i="3"/>
  <c r="S280" i="3"/>
  <c r="V279" i="3"/>
  <c r="U279" i="3"/>
  <c r="T279" i="3"/>
  <c r="S279" i="3"/>
  <c r="V278" i="3"/>
  <c r="U278" i="3"/>
  <c r="T278" i="3"/>
  <c r="S278" i="3"/>
  <c r="V277" i="3"/>
  <c r="U277" i="3"/>
  <c r="T277" i="3"/>
  <c r="S277" i="3"/>
  <c r="V276" i="3"/>
  <c r="U276" i="3"/>
  <c r="T276" i="3"/>
  <c r="S276" i="3"/>
  <c r="V275" i="3"/>
  <c r="U275" i="3"/>
  <c r="T275" i="3"/>
  <c r="S275" i="3"/>
  <c r="V274" i="3"/>
  <c r="S274" i="3"/>
  <c r="V273" i="3"/>
  <c r="S273" i="3"/>
  <c r="V272" i="3"/>
  <c r="U272" i="3"/>
  <c r="T272" i="3"/>
  <c r="S272" i="3"/>
  <c r="V271" i="3"/>
  <c r="U271" i="3"/>
  <c r="T271" i="3"/>
  <c r="S271" i="3"/>
  <c r="V270" i="3"/>
  <c r="U270" i="3"/>
  <c r="T270" i="3"/>
  <c r="S270" i="3"/>
  <c r="V269" i="3"/>
  <c r="U269" i="3"/>
  <c r="T269" i="3"/>
  <c r="S269" i="3"/>
  <c r="V268" i="3"/>
  <c r="U268" i="3"/>
  <c r="T268" i="3"/>
  <c r="S268" i="3"/>
  <c r="V267" i="3"/>
  <c r="U267" i="3"/>
  <c r="T267" i="3"/>
  <c r="S267" i="3"/>
  <c r="V266" i="3"/>
  <c r="U266" i="3"/>
  <c r="T266" i="3"/>
  <c r="S266" i="3"/>
  <c r="V265" i="3"/>
  <c r="U265" i="3"/>
  <c r="T265" i="3"/>
  <c r="S265" i="3"/>
  <c r="V264" i="3"/>
  <c r="U264" i="3"/>
  <c r="T264" i="3"/>
  <c r="S264" i="3"/>
  <c r="V263" i="3"/>
  <c r="U263" i="3"/>
  <c r="T263" i="3"/>
  <c r="S263" i="3"/>
  <c r="V262" i="3"/>
  <c r="U262" i="3"/>
  <c r="Z261" i="3" s="1"/>
  <c r="T262" i="3"/>
  <c r="Y261" i="3" s="1"/>
  <c r="S262" i="3"/>
  <c r="V261" i="3"/>
  <c r="U261" i="3"/>
  <c r="T261" i="3"/>
  <c r="S261" i="3"/>
  <c r="V260" i="3"/>
  <c r="AA259" i="3" s="1"/>
  <c r="U260" i="3"/>
  <c r="Z259" i="3" s="1"/>
  <c r="T260" i="3"/>
  <c r="S260" i="3"/>
  <c r="V259" i="3"/>
  <c r="U259" i="3"/>
  <c r="T259" i="3"/>
  <c r="S259" i="3"/>
  <c r="V258" i="3"/>
  <c r="U258" i="3"/>
  <c r="T258" i="3"/>
  <c r="S258" i="3"/>
  <c r="V257" i="3"/>
  <c r="U257" i="3"/>
  <c r="T257" i="3"/>
  <c r="S257" i="3"/>
  <c r="V256" i="3"/>
  <c r="U256" i="3"/>
  <c r="Z255" i="3" s="1"/>
  <c r="T256" i="3"/>
  <c r="S256" i="3"/>
  <c r="V255" i="3"/>
  <c r="U255" i="3"/>
  <c r="T255" i="3"/>
  <c r="S255" i="3"/>
  <c r="V254" i="3"/>
  <c r="U254" i="3"/>
  <c r="T254" i="3"/>
  <c r="S254" i="3"/>
  <c r="V253" i="3"/>
  <c r="U253" i="3"/>
  <c r="T253" i="3"/>
  <c r="S253" i="3"/>
  <c r="V252" i="3"/>
  <c r="AA251" i="3" s="1"/>
  <c r="U252" i="3"/>
  <c r="Z251" i="3" s="1"/>
  <c r="T252" i="3"/>
  <c r="S252" i="3"/>
  <c r="V251" i="3"/>
  <c r="U251" i="3"/>
  <c r="T251" i="3"/>
  <c r="S251" i="3"/>
  <c r="V250" i="3"/>
  <c r="U250" i="3"/>
  <c r="T250" i="3"/>
  <c r="S250" i="3"/>
  <c r="V249" i="3"/>
  <c r="U249" i="3"/>
  <c r="T249" i="3"/>
  <c r="S249" i="3"/>
  <c r="V248" i="3"/>
  <c r="U248" i="3"/>
  <c r="T248" i="3"/>
  <c r="S248" i="3"/>
  <c r="V247" i="3"/>
  <c r="U247" i="3"/>
  <c r="T247" i="3"/>
  <c r="S247" i="3"/>
  <c r="V246" i="3"/>
  <c r="U246" i="3"/>
  <c r="T246" i="3"/>
  <c r="S246" i="3"/>
  <c r="V245" i="3"/>
  <c r="U245" i="3"/>
  <c r="T245" i="3"/>
  <c r="S245" i="3"/>
  <c r="V244" i="3"/>
  <c r="U244" i="3"/>
  <c r="T244" i="3"/>
  <c r="S244" i="3"/>
  <c r="V243" i="3"/>
  <c r="U243" i="3"/>
  <c r="T243" i="3"/>
  <c r="S243" i="3"/>
  <c r="V242" i="3"/>
  <c r="U242" i="3"/>
  <c r="T242" i="3"/>
  <c r="S242" i="3"/>
  <c r="V241" i="3"/>
  <c r="U241" i="3"/>
  <c r="T241" i="3"/>
  <c r="S241" i="3"/>
  <c r="V240" i="3"/>
  <c r="U240" i="3"/>
  <c r="T240" i="3"/>
  <c r="S240" i="3"/>
  <c r="V239" i="3"/>
  <c r="U239" i="3"/>
  <c r="T239" i="3"/>
  <c r="S239" i="3"/>
  <c r="V238" i="3"/>
  <c r="U238" i="3"/>
  <c r="T238" i="3"/>
  <c r="S238" i="3"/>
  <c r="V237" i="3"/>
  <c r="U237" i="3"/>
  <c r="T237" i="3"/>
  <c r="S237" i="3"/>
  <c r="V236" i="3"/>
  <c r="U236" i="3"/>
  <c r="T236" i="3"/>
  <c r="S236" i="3"/>
  <c r="V235" i="3"/>
  <c r="U235" i="3"/>
  <c r="T235" i="3"/>
  <c r="S235" i="3"/>
  <c r="V234" i="3"/>
  <c r="U234" i="3"/>
  <c r="T234" i="3"/>
  <c r="S234" i="3"/>
  <c r="V233" i="3"/>
  <c r="U233" i="3"/>
  <c r="T233" i="3"/>
  <c r="S233" i="3"/>
  <c r="V232" i="3"/>
  <c r="U232" i="3"/>
  <c r="T232" i="3"/>
  <c r="S232" i="3"/>
  <c r="V231" i="3"/>
  <c r="U231" i="3"/>
  <c r="T231" i="3"/>
  <c r="S231" i="3"/>
  <c r="V230" i="3"/>
  <c r="U230" i="3"/>
  <c r="T230" i="3"/>
  <c r="S230" i="3"/>
  <c r="V229" i="3"/>
  <c r="U229" i="3"/>
  <c r="T229" i="3"/>
  <c r="S229" i="3"/>
  <c r="V228" i="3"/>
  <c r="U228" i="3"/>
  <c r="T228" i="3"/>
  <c r="S228" i="3"/>
  <c r="V227" i="3"/>
  <c r="U227" i="3"/>
  <c r="T227" i="3"/>
  <c r="S227" i="3"/>
  <c r="V226" i="3"/>
  <c r="U226" i="3"/>
  <c r="T226" i="3"/>
  <c r="S226" i="3"/>
  <c r="V225" i="3"/>
  <c r="U225" i="3"/>
  <c r="T225" i="3"/>
  <c r="S225" i="3"/>
  <c r="V224" i="3"/>
  <c r="U224" i="3"/>
  <c r="T224" i="3"/>
  <c r="S224" i="3"/>
  <c r="V223" i="3"/>
  <c r="U223" i="3"/>
  <c r="T223" i="3"/>
  <c r="S223" i="3"/>
  <c r="V222" i="3"/>
  <c r="AA221" i="3" s="1"/>
  <c r="U222" i="3"/>
  <c r="Z221" i="3" s="1"/>
  <c r="T222" i="3"/>
  <c r="S222" i="3"/>
  <c r="V221" i="3"/>
  <c r="U221" i="3"/>
  <c r="T221" i="3"/>
  <c r="S221" i="3"/>
  <c r="V220" i="3"/>
  <c r="U220" i="3"/>
  <c r="Z219" i="3" s="1"/>
  <c r="T220" i="3"/>
  <c r="S220" i="3"/>
  <c r="V219" i="3"/>
  <c r="U219" i="3"/>
  <c r="T219" i="3"/>
  <c r="S219" i="3"/>
  <c r="V218" i="3"/>
  <c r="U218" i="3"/>
  <c r="T218" i="3"/>
  <c r="S218" i="3"/>
  <c r="V217" i="3"/>
  <c r="U217" i="3"/>
  <c r="T217" i="3"/>
  <c r="S217" i="3"/>
  <c r="V216" i="3"/>
  <c r="U216" i="3"/>
  <c r="T216" i="3"/>
  <c r="S216" i="3"/>
  <c r="V215" i="3"/>
  <c r="U215" i="3"/>
  <c r="T215" i="3"/>
  <c r="S215" i="3"/>
  <c r="V214" i="3"/>
  <c r="U214" i="3"/>
  <c r="T214" i="3"/>
  <c r="S214" i="3"/>
  <c r="V213" i="3"/>
  <c r="U213" i="3"/>
  <c r="T213" i="3"/>
  <c r="S213" i="3"/>
  <c r="V212" i="3"/>
  <c r="U212" i="3"/>
  <c r="Z211" i="3" s="1"/>
  <c r="T212" i="3"/>
  <c r="S212" i="3"/>
  <c r="V211" i="3"/>
  <c r="U211" i="3"/>
  <c r="T211" i="3"/>
  <c r="S211" i="3"/>
  <c r="V210" i="3"/>
  <c r="U210" i="3"/>
  <c r="T210" i="3"/>
  <c r="S210" i="3"/>
  <c r="V209" i="3"/>
  <c r="U209" i="3"/>
  <c r="T209" i="3"/>
  <c r="S209" i="3"/>
  <c r="V208" i="3"/>
  <c r="U208" i="3"/>
  <c r="T208" i="3"/>
  <c r="S208" i="3"/>
  <c r="V207" i="3"/>
  <c r="U207" i="3"/>
  <c r="T207" i="3"/>
  <c r="S207" i="3"/>
  <c r="V206" i="3"/>
  <c r="U206" i="3"/>
  <c r="T206" i="3"/>
  <c r="S206" i="3"/>
  <c r="V205" i="3"/>
  <c r="U205" i="3"/>
  <c r="T205" i="3"/>
  <c r="S205" i="3"/>
  <c r="V204" i="3"/>
  <c r="U204" i="3"/>
  <c r="Z203" i="3" s="1"/>
  <c r="T204" i="3"/>
  <c r="S204" i="3"/>
  <c r="V203" i="3"/>
  <c r="U203" i="3"/>
  <c r="T203" i="3"/>
  <c r="S203" i="3"/>
  <c r="V202" i="3"/>
  <c r="U202" i="3"/>
  <c r="T202" i="3"/>
  <c r="S202" i="3"/>
  <c r="V201" i="3"/>
  <c r="U201" i="3"/>
  <c r="T201" i="3"/>
  <c r="S201" i="3"/>
  <c r="V200" i="3"/>
  <c r="U200" i="3"/>
  <c r="T200" i="3"/>
  <c r="S200" i="3"/>
  <c r="V199" i="3"/>
  <c r="U199" i="3"/>
  <c r="T199" i="3"/>
  <c r="S199" i="3"/>
  <c r="V198" i="3"/>
  <c r="U198" i="3"/>
  <c r="Z197" i="3" s="1"/>
  <c r="T198" i="3"/>
  <c r="S198" i="3"/>
  <c r="V197" i="3"/>
  <c r="U197" i="3"/>
  <c r="T197" i="3"/>
  <c r="S197" i="3"/>
  <c r="V196" i="3"/>
  <c r="U196" i="3"/>
  <c r="T196" i="3"/>
  <c r="S196" i="3"/>
  <c r="V195" i="3"/>
  <c r="U195" i="3"/>
  <c r="T195" i="3"/>
  <c r="S195" i="3"/>
  <c r="V194" i="3"/>
  <c r="U194" i="3"/>
  <c r="T194" i="3"/>
  <c r="S194" i="3"/>
  <c r="V193" i="3"/>
  <c r="U193" i="3"/>
  <c r="T193" i="3"/>
  <c r="S193" i="3"/>
  <c r="V192" i="3"/>
  <c r="U192" i="3"/>
  <c r="T192" i="3"/>
  <c r="S192" i="3"/>
  <c r="V191" i="3"/>
  <c r="U191" i="3"/>
  <c r="T191" i="3"/>
  <c r="S191" i="3"/>
  <c r="V190" i="3"/>
  <c r="U190" i="3"/>
  <c r="Z189" i="3" s="1"/>
  <c r="T190" i="3"/>
  <c r="S190" i="3"/>
  <c r="V189" i="3"/>
  <c r="U189" i="3"/>
  <c r="T189" i="3"/>
  <c r="S189" i="3"/>
  <c r="V188" i="3"/>
  <c r="U188" i="3"/>
  <c r="T188" i="3"/>
  <c r="S188" i="3"/>
  <c r="V187" i="3"/>
  <c r="U187" i="3"/>
  <c r="T187" i="3"/>
  <c r="S187" i="3"/>
  <c r="V186" i="3"/>
  <c r="U186" i="3"/>
  <c r="T186" i="3"/>
  <c r="S186" i="3"/>
  <c r="V185" i="3"/>
  <c r="U185" i="3"/>
  <c r="T185" i="3"/>
  <c r="S185" i="3"/>
  <c r="V184" i="3"/>
  <c r="U184" i="3"/>
  <c r="Z183" i="3" s="1"/>
  <c r="T184" i="3"/>
  <c r="S184" i="3"/>
  <c r="V183" i="3"/>
  <c r="U183" i="3"/>
  <c r="T183" i="3"/>
  <c r="S183" i="3"/>
  <c r="V182" i="3"/>
  <c r="U182" i="3"/>
  <c r="T182" i="3"/>
  <c r="S182" i="3"/>
  <c r="V181" i="3"/>
  <c r="U181" i="3"/>
  <c r="T181" i="3"/>
  <c r="S181" i="3"/>
  <c r="V180" i="3"/>
  <c r="U180" i="3"/>
  <c r="T180" i="3"/>
  <c r="S180" i="3"/>
  <c r="V179" i="3"/>
  <c r="U179" i="3"/>
  <c r="T179" i="3"/>
  <c r="S179" i="3"/>
  <c r="V178" i="3"/>
  <c r="U178" i="3"/>
  <c r="T178" i="3"/>
  <c r="S178" i="3"/>
  <c r="V177" i="3"/>
  <c r="U177" i="3"/>
  <c r="T177" i="3"/>
  <c r="S177" i="3"/>
  <c r="V176" i="3"/>
  <c r="AA175" i="3" s="1"/>
  <c r="U176" i="3"/>
  <c r="Z175" i="3" s="1"/>
  <c r="T176" i="3"/>
  <c r="S176" i="3"/>
  <c r="V175" i="3"/>
  <c r="U175" i="3"/>
  <c r="T175" i="3"/>
  <c r="S175" i="3"/>
  <c r="V174" i="3"/>
  <c r="U174" i="3"/>
  <c r="T174" i="3"/>
  <c r="S174" i="3"/>
  <c r="V173" i="3"/>
  <c r="U173" i="3"/>
  <c r="T173" i="3"/>
  <c r="S173" i="3"/>
  <c r="V172" i="3"/>
  <c r="U172" i="3"/>
  <c r="T172" i="3"/>
  <c r="S172" i="3"/>
  <c r="V171" i="3"/>
  <c r="U171" i="3"/>
  <c r="T171" i="3"/>
  <c r="S171" i="3"/>
  <c r="V170" i="3"/>
  <c r="U170" i="3"/>
  <c r="Z169" i="3" s="1"/>
  <c r="T170" i="3"/>
  <c r="S170" i="3"/>
  <c r="V169" i="3"/>
  <c r="U169" i="3"/>
  <c r="T169" i="3"/>
  <c r="S169" i="3"/>
  <c r="V168" i="3"/>
  <c r="U168" i="3"/>
  <c r="T168" i="3"/>
  <c r="S168" i="3"/>
  <c r="V167" i="3"/>
  <c r="U167" i="3"/>
  <c r="T167" i="3"/>
  <c r="S167" i="3"/>
  <c r="V166" i="3"/>
  <c r="U166" i="3"/>
  <c r="T166" i="3"/>
  <c r="S166" i="3"/>
  <c r="V165" i="3"/>
  <c r="U165" i="3"/>
  <c r="T165" i="3"/>
  <c r="S165" i="3"/>
  <c r="V164" i="3"/>
  <c r="U164" i="3"/>
  <c r="Z163" i="3" s="1"/>
  <c r="T164" i="3"/>
  <c r="S164" i="3"/>
  <c r="V163" i="3"/>
  <c r="U163" i="3"/>
  <c r="T163" i="3"/>
  <c r="S163" i="3"/>
  <c r="V162" i="3"/>
  <c r="U162" i="3"/>
  <c r="Z161" i="3" s="1"/>
  <c r="T162" i="3"/>
  <c r="S162" i="3"/>
  <c r="V161" i="3"/>
  <c r="U161" i="3"/>
  <c r="T161" i="3"/>
  <c r="S161" i="3"/>
  <c r="V160" i="3"/>
  <c r="U160" i="3"/>
  <c r="T160" i="3"/>
  <c r="S160" i="3"/>
  <c r="V159" i="3"/>
  <c r="U159" i="3"/>
  <c r="T159" i="3"/>
  <c r="S159" i="3"/>
  <c r="V158" i="3"/>
  <c r="U158" i="3"/>
  <c r="T158" i="3"/>
  <c r="S158" i="3"/>
  <c r="V157" i="3"/>
  <c r="U157" i="3"/>
  <c r="T157" i="3"/>
  <c r="S157" i="3"/>
  <c r="V156" i="3"/>
  <c r="U156" i="3"/>
  <c r="T156" i="3"/>
  <c r="S156" i="3"/>
  <c r="V155" i="3"/>
  <c r="U155" i="3"/>
  <c r="T155" i="3"/>
  <c r="S155" i="3"/>
  <c r="V154" i="3"/>
  <c r="U154" i="3"/>
  <c r="Z153" i="3" s="1"/>
  <c r="T154" i="3"/>
  <c r="S154" i="3"/>
  <c r="V153" i="3"/>
  <c r="U153" i="3"/>
  <c r="T153" i="3"/>
  <c r="S153" i="3"/>
  <c r="V152" i="3"/>
  <c r="U152" i="3"/>
  <c r="T152" i="3"/>
  <c r="S152" i="3"/>
  <c r="V151" i="3"/>
  <c r="U151" i="3"/>
  <c r="T151" i="3"/>
  <c r="S151" i="3"/>
  <c r="V150" i="3"/>
  <c r="U150" i="3"/>
  <c r="T150" i="3"/>
  <c r="S150" i="3"/>
  <c r="V149" i="3"/>
  <c r="U149" i="3"/>
  <c r="T149" i="3"/>
  <c r="S149" i="3"/>
  <c r="V148" i="3"/>
  <c r="U148" i="3"/>
  <c r="T148" i="3"/>
  <c r="S148" i="3"/>
  <c r="V147" i="3"/>
  <c r="U147" i="3"/>
  <c r="T147" i="3"/>
  <c r="S147" i="3"/>
  <c r="V146" i="3"/>
  <c r="U146" i="3"/>
  <c r="Z145" i="3" s="1"/>
  <c r="T146" i="3"/>
  <c r="S146" i="3"/>
  <c r="V145" i="3"/>
  <c r="U145" i="3"/>
  <c r="T145" i="3"/>
  <c r="S145" i="3"/>
  <c r="V144" i="3"/>
  <c r="U144" i="3"/>
  <c r="T144" i="3"/>
  <c r="S144" i="3"/>
  <c r="V143" i="3"/>
  <c r="U143" i="3"/>
  <c r="T143" i="3"/>
  <c r="S143" i="3"/>
  <c r="V142" i="3"/>
  <c r="U142" i="3"/>
  <c r="T142" i="3"/>
  <c r="S142" i="3"/>
  <c r="V141" i="3"/>
  <c r="U141" i="3"/>
  <c r="T141" i="3"/>
  <c r="S141" i="3"/>
  <c r="V140" i="3"/>
  <c r="U140" i="3"/>
  <c r="Z139" i="3" s="1"/>
  <c r="T140" i="3"/>
  <c r="S140" i="3"/>
  <c r="V139" i="3"/>
  <c r="U139" i="3"/>
  <c r="T139" i="3"/>
  <c r="S139" i="3"/>
  <c r="V138" i="3"/>
  <c r="U138" i="3"/>
  <c r="T138" i="3"/>
  <c r="S138" i="3"/>
  <c r="V137" i="3"/>
  <c r="U137" i="3"/>
  <c r="T137" i="3"/>
  <c r="S137" i="3"/>
  <c r="V136" i="3"/>
  <c r="U136" i="3"/>
  <c r="T136" i="3"/>
  <c r="S136" i="3"/>
  <c r="V135" i="3"/>
  <c r="U135" i="3"/>
  <c r="T135" i="3"/>
  <c r="S135" i="3"/>
  <c r="V134" i="3"/>
  <c r="U134" i="3"/>
  <c r="T134" i="3"/>
  <c r="S134" i="3"/>
  <c r="V133" i="3"/>
  <c r="U133" i="3"/>
  <c r="T133" i="3"/>
  <c r="S133" i="3"/>
  <c r="V132" i="3"/>
  <c r="U132" i="3"/>
  <c r="Z131" i="3" s="1"/>
  <c r="T132" i="3"/>
  <c r="Y131" i="3" s="1"/>
  <c r="S132" i="3"/>
  <c r="V131" i="3"/>
  <c r="U131" i="3"/>
  <c r="T131" i="3"/>
  <c r="S131" i="3"/>
  <c r="V130" i="3"/>
  <c r="V129" i="3"/>
  <c r="V128" i="3"/>
  <c r="V127" i="3"/>
  <c r="V126" i="3"/>
  <c r="V125" i="3"/>
  <c r="V124" i="3"/>
  <c r="V123" i="3"/>
  <c r="V122" i="3"/>
  <c r="V121" i="3"/>
  <c r="V120" i="3"/>
  <c r="V119" i="3"/>
  <c r="U130" i="3"/>
  <c r="T130" i="3"/>
  <c r="S130" i="3"/>
  <c r="U129" i="3"/>
  <c r="T129" i="3"/>
  <c r="S129" i="3"/>
  <c r="U128" i="3"/>
  <c r="T128" i="3"/>
  <c r="S128" i="3"/>
  <c r="U127" i="3"/>
  <c r="T127" i="3"/>
  <c r="S127" i="3"/>
  <c r="U126" i="3"/>
  <c r="T126" i="3"/>
  <c r="S126" i="3"/>
  <c r="U125" i="3"/>
  <c r="T125" i="3"/>
  <c r="S125" i="3"/>
  <c r="U124" i="3"/>
  <c r="T124" i="3"/>
  <c r="S124" i="3"/>
  <c r="U123" i="3"/>
  <c r="T123" i="3"/>
  <c r="S123" i="3"/>
  <c r="U122" i="3"/>
  <c r="T122" i="3"/>
  <c r="S122" i="3"/>
  <c r="U121" i="3"/>
  <c r="T121" i="3"/>
  <c r="S121" i="3"/>
  <c r="U120" i="3"/>
  <c r="T120" i="3"/>
  <c r="S120" i="3"/>
  <c r="U119" i="3"/>
  <c r="T119" i="3"/>
  <c r="S119" i="3"/>
  <c r="V118" i="3"/>
  <c r="U118" i="3"/>
  <c r="T118" i="3"/>
  <c r="S118" i="3"/>
  <c r="V117" i="3"/>
  <c r="U117" i="3"/>
  <c r="T117" i="3"/>
  <c r="S117" i="3"/>
  <c r="V116" i="3"/>
  <c r="U116" i="3"/>
  <c r="T116" i="3"/>
  <c r="S116" i="3"/>
  <c r="V115" i="3"/>
  <c r="U115" i="3"/>
  <c r="T115" i="3"/>
  <c r="S115" i="3"/>
  <c r="V114" i="3"/>
  <c r="U114" i="3"/>
  <c r="T114" i="3"/>
  <c r="S114" i="3"/>
  <c r="V113" i="3"/>
  <c r="U113" i="3"/>
  <c r="T113" i="3"/>
  <c r="S113" i="3"/>
  <c r="V112" i="3"/>
  <c r="U112" i="3"/>
  <c r="Z111" i="3" s="1"/>
  <c r="T112" i="3"/>
  <c r="Y111" i="3" s="1"/>
  <c r="S112" i="3"/>
  <c r="V111" i="3"/>
  <c r="U111" i="3"/>
  <c r="T111" i="3"/>
  <c r="S111" i="3"/>
  <c r="V110" i="3"/>
  <c r="U110" i="3"/>
  <c r="Z109" i="3" s="1"/>
  <c r="T110" i="3"/>
  <c r="Y109" i="3" s="1"/>
  <c r="S110" i="3"/>
  <c r="X109" i="3" s="1"/>
  <c r="V109" i="3"/>
  <c r="U109" i="3"/>
  <c r="T109" i="3"/>
  <c r="S109" i="3"/>
  <c r="V108" i="3"/>
  <c r="U108" i="3"/>
  <c r="T108" i="3"/>
  <c r="S108" i="3"/>
  <c r="V107" i="3"/>
  <c r="U107" i="3"/>
  <c r="T107" i="3"/>
  <c r="S107" i="3"/>
  <c r="V106" i="3"/>
  <c r="U106" i="3"/>
  <c r="Z105" i="3" s="1"/>
  <c r="T106" i="3"/>
  <c r="S106" i="3"/>
  <c r="V105" i="3"/>
  <c r="U105" i="3"/>
  <c r="T105" i="3"/>
  <c r="S105" i="3"/>
  <c r="V104" i="3"/>
  <c r="U104" i="3"/>
  <c r="T104" i="3"/>
  <c r="S104" i="3"/>
  <c r="V103" i="3"/>
  <c r="U103" i="3"/>
  <c r="T103" i="3"/>
  <c r="S103" i="3"/>
  <c r="V102" i="3"/>
  <c r="U102" i="3"/>
  <c r="T102" i="3"/>
  <c r="S102" i="3"/>
  <c r="V101" i="3"/>
  <c r="U101" i="3"/>
  <c r="T101" i="3"/>
  <c r="S101" i="3"/>
  <c r="V100" i="3"/>
  <c r="U100" i="3"/>
  <c r="T100" i="3"/>
  <c r="S100" i="3"/>
  <c r="V99" i="3"/>
  <c r="U99" i="3"/>
  <c r="T99" i="3"/>
  <c r="S99" i="3"/>
  <c r="V98" i="3"/>
  <c r="U98" i="3"/>
  <c r="T98" i="3"/>
  <c r="S98" i="3"/>
  <c r="V97" i="3"/>
  <c r="U97" i="3"/>
  <c r="T97" i="3"/>
  <c r="S97" i="3"/>
  <c r="V96" i="3"/>
  <c r="U96" i="3"/>
  <c r="T96" i="3"/>
  <c r="S96" i="3"/>
  <c r="V95" i="3"/>
  <c r="U95" i="3"/>
  <c r="T95" i="3"/>
  <c r="S95" i="3"/>
  <c r="V94" i="3"/>
  <c r="U94" i="3"/>
  <c r="T94" i="3"/>
  <c r="S94" i="3"/>
  <c r="V93" i="3"/>
  <c r="U93" i="3"/>
  <c r="T93" i="3"/>
  <c r="S93" i="3"/>
  <c r="V92" i="3"/>
  <c r="U92" i="3"/>
  <c r="T92" i="3"/>
  <c r="S92" i="3"/>
  <c r="V91" i="3"/>
  <c r="U91" i="3"/>
  <c r="T91" i="3"/>
  <c r="S91" i="3"/>
  <c r="V90" i="3"/>
  <c r="U90" i="3"/>
  <c r="T90" i="3"/>
  <c r="S90" i="3"/>
  <c r="V89" i="3"/>
  <c r="U89" i="3"/>
  <c r="T89" i="3"/>
  <c r="S89" i="3"/>
  <c r="V88" i="3"/>
  <c r="U88" i="3"/>
  <c r="Z87" i="3" s="1"/>
  <c r="T88" i="3"/>
  <c r="S88" i="3"/>
  <c r="V87" i="3"/>
  <c r="U87" i="3"/>
  <c r="T87" i="3"/>
  <c r="S87" i="3"/>
  <c r="V86" i="3"/>
  <c r="U86" i="3"/>
  <c r="T86" i="3"/>
  <c r="S86" i="3"/>
  <c r="V85" i="3"/>
  <c r="U85" i="3"/>
  <c r="T85" i="3"/>
  <c r="S85" i="3"/>
  <c r="V84" i="3"/>
  <c r="U84" i="3"/>
  <c r="T84" i="3"/>
  <c r="S84" i="3"/>
  <c r="V83" i="3"/>
  <c r="U83" i="3"/>
  <c r="T83" i="3"/>
  <c r="S83" i="3"/>
  <c r="V82" i="3"/>
  <c r="U82" i="3"/>
  <c r="T82" i="3"/>
  <c r="S82" i="3"/>
  <c r="V81" i="3"/>
  <c r="U81" i="3"/>
  <c r="T81" i="3"/>
  <c r="S81" i="3"/>
  <c r="V80" i="3"/>
  <c r="U80" i="3"/>
  <c r="T80" i="3"/>
  <c r="S80" i="3"/>
  <c r="V79" i="3"/>
  <c r="U79" i="3"/>
  <c r="T79" i="3"/>
  <c r="S79" i="3"/>
  <c r="V78" i="3"/>
  <c r="U78" i="3"/>
  <c r="Z77" i="3" s="1"/>
  <c r="T78" i="3"/>
  <c r="S78" i="3"/>
  <c r="V77" i="3"/>
  <c r="U77" i="3"/>
  <c r="T77" i="3"/>
  <c r="S77" i="3"/>
  <c r="V76" i="3"/>
  <c r="U76" i="3"/>
  <c r="T76" i="3"/>
  <c r="S76" i="3"/>
  <c r="V75" i="3"/>
  <c r="U75" i="3"/>
  <c r="T75" i="3"/>
  <c r="S75" i="3"/>
  <c r="V74" i="3"/>
  <c r="U74" i="3"/>
  <c r="Z73" i="3" s="1"/>
  <c r="T74" i="3"/>
  <c r="S74" i="3"/>
  <c r="X73" i="3" s="1"/>
  <c r="V73" i="3"/>
  <c r="U73" i="3"/>
  <c r="T73" i="3"/>
  <c r="S73" i="3"/>
  <c r="V72" i="3"/>
  <c r="U72" i="3"/>
  <c r="T72" i="3"/>
  <c r="S72" i="3"/>
  <c r="V71" i="3"/>
  <c r="U71" i="3"/>
  <c r="T71" i="3"/>
  <c r="S71" i="3"/>
  <c r="V70" i="3"/>
  <c r="U70" i="3"/>
  <c r="T70" i="3"/>
  <c r="S70" i="3"/>
  <c r="V69" i="3"/>
  <c r="U69" i="3"/>
  <c r="T69" i="3"/>
  <c r="S69" i="3"/>
  <c r="V68" i="3"/>
  <c r="U68" i="3"/>
  <c r="T68" i="3"/>
  <c r="S68" i="3"/>
  <c r="V67" i="3"/>
  <c r="U67" i="3"/>
  <c r="T67" i="3"/>
  <c r="S67" i="3"/>
  <c r="V66" i="3"/>
  <c r="U66" i="3"/>
  <c r="T66" i="3"/>
  <c r="S66" i="3"/>
  <c r="V65" i="3"/>
  <c r="U65" i="3"/>
  <c r="T65" i="3"/>
  <c r="S65" i="3"/>
  <c r="V64" i="3"/>
  <c r="U64" i="3"/>
  <c r="Z63" i="3" s="1"/>
  <c r="T64" i="3"/>
  <c r="S64" i="3"/>
  <c r="V63" i="3"/>
  <c r="U63" i="3"/>
  <c r="T63" i="3"/>
  <c r="S63" i="3"/>
  <c r="V62" i="3"/>
  <c r="U62" i="3"/>
  <c r="T62" i="3"/>
  <c r="S62" i="3"/>
  <c r="V61" i="3"/>
  <c r="U61" i="3"/>
  <c r="T61" i="3"/>
  <c r="S61" i="3"/>
  <c r="V60" i="3"/>
  <c r="U60" i="3"/>
  <c r="T60" i="3"/>
  <c r="S60" i="3"/>
  <c r="V59" i="3"/>
  <c r="U59" i="3"/>
  <c r="T59" i="3"/>
  <c r="S59" i="3"/>
  <c r="V58" i="3"/>
  <c r="U58" i="3"/>
  <c r="T58" i="3"/>
  <c r="S58" i="3"/>
  <c r="V57" i="3"/>
  <c r="U57" i="3"/>
  <c r="T57" i="3"/>
  <c r="S57" i="3"/>
  <c r="V56" i="3"/>
  <c r="U56" i="3"/>
  <c r="T56" i="3"/>
  <c r="S56" i="3"/>
  <c r="V55" i="3"/>
  <c r="U55" i="3"/>
  <c r="T55" i="3"/>
  <c r="S55" i="3"/>
  <c r="V54" i="3"/>
  <c r="U54" i="3"/>
  <c r="T54" i="3"/>
  <c r="S54" i="3"/>
  <c r="X53" i="3" s="1"/>
  <c r="V53" i="3"/>
  <c r="U53" i="3"/>
  <c r="T53" i="3"/>
  <c r="S53" i="3"/>
  <c r="V52" i="3"/>
  <c r="U52" i="3"/>
  <c r="T52" i="3"/>
  <c r="S52" i="3"/>
  <c r="V51" i="3"/>
  <c r="U51" i="3"/>
  <c r="T51" i="3"/>
  <c r="S51" i="3"/>
  <c r="V50" i="3"/>
  <c r="U50" i="3"/>
  <c r="T50" i="3"/>
  <c r="S50" i="3"/>
  <c r="V49" i="3"/>
  <c r="U49" i="3"/>
  <c r="T49" i="3"/>
  <c r="S49" i="3"/>
  <c r="V48" i="3"/>
  <c r="U48" i="3"/>
  <c r="T48" i="3"/>
  <c r="S48" i="3"/>
  <c r="V47" i="3"/>
  <c r="U47" i="3"/>
  <c r="T47" i="3"/>
  <c r="S47" i="3"/>
  <c r="V46" i="3"/>
  <c r="U46" i="3"/>
  <c r="Z45" i="3" s="1"/>
  <c r="T46" i="3"/>
  <c r="S46" i="3"/>
  <c r="V45" i="3"/>
  <c r="U45" i="3"/>
  <c r="T45" i="3"/>
  <c r="S45" i="3"/>
  <c r="V44" i="3"/>
  <c r="V43" i="3"/>
  <c r="V42" i="3"/>
  <c r="V41" i="3"/>
  <c r="V40" i="3"/>
  <c r="V39" i="3"/>
  <c r="V38" i="3"/>
  <c r="V37" i="3"/>
  <c r="V36" i="3"/>
  <c r="V35" i="3"/>
  <c r="V34" i="3"/>
  <c r="V33" i="3"/>
  <c r="V32" i="3"/>
  <c r="V31" i="3"/>
  <c r="V30" i="3"/>
  <c r="V29" i="3"/>
  <c r="V28" i="3"/>
  <c r="V27" i="3"/>
  <c r="V26" i="3"/>
  <c r="V25" i="3"/>
  <c r="V24" i="3"/>
  <c r="V23" i="3"/>
  <c r="V22" i="3"/>
  <c r="V21" i="3"/>
  <c r="V20" i="3"/>
  <c r="V19" i="3"/>
  <c r="V18" i="3"/>
  <c r="V17" i="3"/>
  <c r="V16" i="3"/>
  <c r="V15" i="3"/>
  <c r="V14" i="3"/>
  <c r="V13" i="3"/>
  <c r="V12" i="3"/>
  <c r="V11" i="3"/>
  <c r="V10" i="3"/>
  <c r="V9" i="3"/>
  <c r="V8" i="3"/>
  <c r="V7" i="3"/>
  <c r="V5" i="3"/>
  <c r="V3" i="3"/>
  <c r="Y885" i="3"/>
  <c r="Y683" i="3"/>
  <c r="T44" i="3"/>
  <c r="T43" i="3"/>
  <c r="T42" i="3"/>
  <c r="T41" i="3"/>
  <c r="T40" i="3"/>
  <c r="T39" i="3"/>
  <c r="T38" i="3"/>
  <c r="T37" i="3"/>
  <c r="T36" i="3"/>
  <c r="T35" i="3"/>
  <c r="T34" i="3"/>
  <c r="T33" i="3"/>
  <c r="T32" i="3"/>
  <c r="T31" i="3"/>
  <c r="T30" i="3"/>
  <c r="T29" i="3"/>
  <c r="T28" i="3"/>
  <c r="T27" i="3"/>
  <c r="T26" i="3"/>
  <c r="T25" i="3"/>
  <c r="T24" i="3"/>
  <c r="T23" i="3"/>
  <c r="T22" i="3"/>
  <c r="T21" i="3"/>
  <c r="T20" i="3"/>
  <c r="T19" i="3"/>
  <c r="T18" i="3"/>
  <c r="T17" i="3"/>
  <c r="T16" i="3"/>
  <c r="T15" i="3"/>
  <c r="T14" i="3"/>
  <c r="T13" i="3"/>
  <c r="T12" i="3"/>
  <c r="T11" i="3"/>
  <c r="T10" i="3"/>
  <c r="T9" i="3"/>
  <c r="T8" i="3"/>
  <c r="T7" i="3"/>
  <c r="T6" i="3"/>
  <c r="T5" i="3"/>
  <c r="T4" i="3"/>
  <c r="T3" i="3"/>
  <c r="S28" i="3"/>
  <c r="S27" i="3"/>
  <c r="S26" i="3"/>
  <c r="S25" i="3"/>
  <c r="S24" i="3"/>
  <c r="S23" i="3"/>
  <c r="S22" i="3"/>
  <c r="S21" i="3"/>
  <c r="S20" i="3"/>
  <c r="S19" i="3"/>
  <c r="S18" i="3"/>
  <c r="S17" i="3"/>
  <c r="S16" i="3"/>
  <c r="S15" i="3"/>
  <c r="S14" i="3"/>
  <c r="S13" i="3"/>
  <c r="S12" i="3"/>
  <c r="S11" i="3"/>
  <c r="S10" i="3"/>
  <c r="S9" i="3"/>
  <c r="S8" i="3"/>
  <c r="S7" i="3"/>
  <c r="S6" i="3"/>
  <c r="S5" i="3"/>
  <c r="S4" i="3"/>
  <c r="S3" i="3"/>
  <c r="S44" i="3"/>
  <c r="S43" i="3"/>
  <c r="S42" i="3"/>
  <c r="S41" i="3"/>
  <c r="S40" i="3"/>
  <c r="S39" i="3"/>
  <c r="S38" i="3"/>
  <c r="S37" i="3"/>
  <c r="S36" i="3"/>
  <c r="S35" i="3"/>
  <c r="S34" i="3"/>
  <c r="S33" i="3"/>
  <c r="S32" i="3"/>
  <c r="S31" i="3"/>
  <c r="S30" i="3"/>
  <c r="S29" i="3"/>
  <c r="AA899" i="3"/>
  <c r="AA891" i="3"/>
  <c r="AA889" i="3"/>
  <c r="AA885" i="3"/>
  <c r="AA883" i="3"/>
  <c r="AA879" i="3"/>
  <c r="AA869" i="3"/>
  <c r="AA863" i="3"/>
  <c r="AA859" i="3"/>
  <c r="AA855" i="3"/>
  <c r="AA851" i="3"/>
  <c r="AA841" i="3"/>
  <c r="AA833" i="3"/>
  <c r="AA821" i="3"/>
  <c r="AA817" i="3"/>
  <c r="AA815" i="3"/>
  <c r="AA805" i="3"/>
  <c r="AA799" i="3"/>
  <c r="AA793" i="3"/>
  <c r="AA785" i="3"/>
  <c r="AA779" i="3"/>
  <c r="AA771" i="3"/>
  <c r="AA763" i="3"/>
  <c r="AA751" i="3"/>
  <c r="AA749" i="3"/>
  <c r="AA745" i="3"/>
  <c r="AA741" i="3"/>
  <c r="AA737" i="3"/>
  <c r="AA729" i="3"/>
  <c r="AA723" i="3"/>
  <c r="AA719" i="3"/>
  <c r="AA709" i="3"/>
  <c r="AA701" i="3"/>
  <c r="AA697" i="3"/>
  <c r="AA689" i="3"/>
  <c r="AA683" i="3"/>
  <c r="AA675" i="3"/>
  <c r="AA667" i="3"/>
  <c r="AA659" i="3"/>
  <c r="AA653" i="3"/>
  <c r="AA647" i="3"/>
  <c r="AA643" i="3"/>
  <c r="AA635" i="3"/>
  <c r="AA627" i="3"/>
  <c r="AA623" i="3"/>
  <c r="AA609" i="3"/>
  <c r="AA605" i="3"/>
  <c r="AA597" i="3"/>
  <c r="AA593" i="3"/>
  <c r="AA591" i="3"/>
  <c r="AA587" i="3"/>
  <c r="AA585" i="3"/>
  <c r="AA579" i="3"/>
  <c r="AA571" i="3"/>
  <c r="AA563" i="3"/>
  <c r="AA557" i="3"/>
  <c r="AA551" i="3"/>
  <c r="AA543" i="3"/>
  <c r="AA533" i="3"/>
  <c r="AA531" i="3"/>
  <c r="AA525" i="3"/>
  <c r="AA513" i="3"/>
  <c r="AA489" i="3"/>
  <c r="AA487" i="3"/>
  <c r="AA479" i="3"/>
  <c r="AA471" i="3"/>
  <c r="AA465" i="3"/>
  <c r="AA457" i="3"/>
  <c r="AA449" i="3"/>
  <c r="AA441" i="3"/>
  <c r="AA435" i="3"/>
  <c r="AA431" i="3"/>
  <c r="AA423" i="3"/>
  <c r="AA415" i="3"/>
  <c r="AA413" i="3"/>
  <c r="AA401" i="3"/>
  <c r="AA309" i="3"/>
  <c r="AA299" i="3"/>
  <c r="AA261" i="3"/>
  <c r="AA255" i="3"/>
  <c r="AA247" i="3"/>
  <c r="AA233" i="3"/>
  <c r="AA219" i="3"/>
  <c r="AA211" i="3"/>
  <c r="AA203" i="3"/>
  <c r="AA197" i="3"/>
  <c r="AA189" i="3"/>
  <c r="AA183" i="3"/>
  <c r="AA169" i="3"/>
  <c r="AA163" i="3"/>
  <c r="AA161" i="3"/>
  <c r="AA153" i="3"/>
  <c r="AA145" i="3"/>
  <c r="AA139" i="3"/>
  <c r="AA131" i="3"/>
  <c r="AA111" i="3"/>
  <c r="AA109" i="3"/>
  <c r="AA105" i="3"/>
  <c r="AA87" i="3"/>
  <c r="AA77" i="3"/>
  <c r="AA73" i="3"/>
  <c r="AA63" i="3"/>
  <c r="AA53" i="3"/>
  <c r="AA45" i="3"/>
  <c r="AA29" i="3"/>
  <c r="AA25" i="3"/>
  <c r="AA13" i="3"/>
  <c r="Z899" i="3"/>
  <c r="Z891" i="3"/>
  <c r="Z889" i="3"/>
  <c r="Z885" i="3"/>
  <c r="Z883" i="3"/>
  <c r="Z879" i="3"/>
  <c r="Z869" i="3"/>
  <c r="Z863" i="3"/>
  <c r="Z859" i="3"/>
  <c r="Z855" i="3"/>
  <c r="Z851" i="3"/>
  <c r="Z841" i="3"/>
  <c r="Z833" i="3"/>
  <c r="Z821" i="3"/>
  <c r="Z817" i="3"/>
  <c r="Z815" i="3"/>
  <c r="Z805" i="3"/>
  <c r="Z799" i="3"/>
  <c r="Z793" i="3"/>
  <c r="Z785" i="3"/>
  <c r="Z779" i="3"/>
  <c r="Z771" i="3"/>
  <c r="Z763" i="3"/>
  <c r="Z751" i="3"/>
  <c r="Z749" i="3"/>
  <c r="Z745" i="3"/>
  <c r="Z741" i="3"/>
  <c r="Z737" i="3"/>
  <c r="Z729" i="3"/>
  <c r="Z723" i="3"/>
  <c r="Z719" i="3"/>
  <c r="Z709" i="3"/>
  <c r="Z701" i="3"/>
  <c r="Z697" i="3"/>
  <c r="Z689" i="3"/>
  <c r="Z683" i="3"/>
  <c r="Z675" i="3"/>
  <c r="Z667" i="3"/>
  <c r="Z659" i="3"/>
  <c r="Z653" i="3"/>
  <c r="Z647" i="3"/>
  <c r="Z643" i="3"/>
  <c r="Z635" i="3"/>
  <c r="Z627" i="3"/>
  <c r="Z623" i="3"/>
  <c r="Z609" i="3"/>
  <c r="Z605" i="3"/>
  <c r="Z597" i="3"/>
  <c r="Z593" i="3"/>
  <c r="Z591" i="3"/>
  <c r="Z587" i="3"/>
  <c r="Z585" i="3"/>
  <c r="Z579" i="3"/>
  <c r="Z571" i="3"/>
  <c r="Z563" i="3"/>
  <c r="Z557" i="3"/>
  <c r="Z551" i="3"/>
  <c r="Z543" i="3"/>
  <c r="Z533" i="3"/>
  <c r="Z531" i="3"/>
  <c r="Z525" i="3"/>
  <c r="Z513" i="3"/>
  <c r="Z503" i="3"/>
  <c r="Z489" i="3"/>
  <c r="Z487" i="3"/>
  <c r="Z479" i="3"/>
  <c r="Z471" i="3"/>
  <c r="Z465" i="3"/>
  <c r="Z457" i="3"/>
  <c r="Z449" i="3"/>
  <c r="Z441" i="3"/>
  <c r="Z435" i="3"/>
  <c r="Z431" i="3"/>
  <c r="Z423" i="3"/>
  <c r="Z415" i="3"/>
  <c r="Z413" i="3"/>
  <c r="Z405" i="3"/>
  <c r="Z403" i="3"/>
  <c r="Z401" i="3"/>
  <c r="Z399" i="3"/>
  <c r="Z395" i="3"/>
  <c r="Z387" i="3"/>
  <c r="Z379" i="3"/>
  <c r="Z363" i="3"/>
  <c r="Z355" i="3"/>
  <c r="Z347" i="3"/>
  <c r="Z335" i="3"/>
  <c r="Z333" i="3"/>
  <c r="Z329" i="3"/>
  <c r="Z317" i="3"/>
  <c r="Z313" i="3"/>
  <c r="Z291" i="3"/>
  <c r="Y899" i="3"/>
  <c r="Y891" i="3"/>
  <c r="Y889" i="3"/>
  <c r="Y883" i="3"/>
  <c r="Y869" i="3"/>
  <c r="Y863" i="3"/>
  <c r="Y859" i="3"/>
  <c r="Y855" i="3"/>
  <c r="Y851" i="3"/>
  <c r="Y841" i="3"/>
  <c r="Y833" i="3"/>
  <c r="Y821" i="3"/>
  <c r="Y817" i="3"/>
  <c r="Y815" i="3"/>
  <c r="Y805" i="3"/>
  <c r="Y799" i="3"/>
  <c r="Y793" i="3"/>
  <c r="Y785" i="3"/>
  <c r="Y779" i="3"/>
  <c r="Y771" i="3"/>
  <c r="Y763" i="3"/>
  <c r="Y751" i="3"/>
  <c r="Y749" i="3"/>
  <c r="Y745" i="3"/>
  <c r="Y741" i="3"/>
  <c r="Y737" i="3"/>
  <c r="Y729" i="3"/>
  <c r="Y723" i="3"/>
  <c r="Y719" i="3"/>
  <c r="Y709" i="3"/>
  <c r="Y701" i="3"/>
  <c r="Y697" i="3"/>
  <c r="Y689" i="3"/>
  <c r="Y675" i="3"/>
  <c r="Y667" i="3"/>
  <c r="Y659" i="3"/>
  <c r="Y653" i="3"/>
  <c r="Y647" i="3"/>
  <c r="Y643" i="3"/>
  <c r="Y635" i="3"/>
  <c r="Y627" i="3"/>
  <c r="Y623" i="3"/>
  <c r="Y609" i="3"/>
  <c r="Y605" i="3"/>
  <c r="Y597" i="3"/>
  <c r="Y593" i="3"/>
  <c r="Y591" i="3"/>
  <c r="Y587" i="3"/>
  <c r="Y585" i="3"/>
  <c r="Y579" i="3"/>
  <c r="Y571" i="3"/>
  <c r="Y563" i="3"/>
  <c r="Y557" i="3"/>
  <c r="Y551" i="3"/>
  <c r="Y543" i="3"/>
  <c r="Y533" i="3"/>
  <c r="Y531" i="3"/>
  <c r="Y525" i="3"/>
  <c r="Y513" i="3"/>
  <c r="Y503" i="3"/>
  <c r="Y489" i="3"/>
  <c r="Y487" i="3"/>
  <c r="Y479" i="3"/>
  <c r="Y471" i="3"/>
  <c r="Y465" i="3"/>
  <c r="Y457" i="3"/>
  <c r="Y449" i="3"/>
  <c r="Y441" i="3"/>
  <c r="Y435" i="3"/>
  <c r="Y431" i="3"/>
  <c r="Y423" i="3"/>
  <c r="Y415" i="3"/>
  <c r="Y403" i="3"/>
  <c r="Y401" i="3"/>
  <c r="Y363" i="3"/>
  <c r="Y309" i="3"/>
  <c r="Y307" i="3"/>
  <c r="Y299" i="3"/>
  <c r="Y267" i="3"/>
  <c r="Y259" i="3"/>
  <c r="Y255" i="3"/>
  <c r="Y247" i="3"/>
  <c r="Y233" i="3"/>
  <c r="Y219" i="3"/>
  <c r="Y211" i="3"/>
  <c r="Y203" i="3"/>
  <c r="Y197" i="3"/>
  <c r="Y189" i="3"/>
  <c r="Y183" i="3"/>
  <c r="Y169" i="3"/>
  <c r="Y163" i="3"/>
  <c r="Y161" i="3"/>
  <c r="Y153" i="3"/>
  <c r="Y145" i="3"/>
  <c r="Y139" i="3"/>
  <c r="Y105" i="3"/>
  <c r="Y87" i="3"/>
  <c r="Y77" i="3"/>
  <c r="Y73" i="3"/>
  <c r="Y63" i="3"/>
  <c r="Y53" i="3"/>
  <c r="Y45" i="3"/>
  <c r="Y29" i="3"/>
  <c r="Y25" i="3"/>
  <c r="Y13" i="3"/>
  <c r="Y3" i="3"/>
  <c r="X899" i="3"/>
  <c r="X891" i="3"/>
  <c r="X889" i="3"/>
  <c r="X885" i="3"/>
  <c r="X883" i="3"/>
  <c r="X879" i="3"/>
  <c r="X869" i="3"/>
  <c r="X863" i="3"/>
  <c r="X859" i="3"/>
  <c r="X855" i="3"/>
  <c r="X851" i="3"/>
  <c r="X841" i="3"/>
  <c r="X833" i="3"/>
  <c r="X821" i="3"/>
  <c r="X817" i="3"/>
  <c r="X815" i="3"/>
  <c r="X805" i="3"/>
  <c r="X799" i="3"/>
  <c r="X793" i="3"/>
  <c r="X785" i="3"/>
  <c r="X779" i="3"/>
  <c r="X771" i="3"/>
  <c r="X763" i="3"/>
  <c r="X751" i="3"/>
  <c r="X749" i="3"/>
  <c r="X741" i="3"/>
  <c r="X737" i="3"/>
  <c r="X729" i="3"/>
  <c r="X723" i="3"/>
  <c r="X719" i="3"/>
  <c r="X709" i="3"/>
  <c r="X701" i="3"/>
  <c r="X697" i="3"/>
  <c r="X689" i="3"/>
  <c r="X683" i="3"/>
  <c r="X675" i="3"/>
  <c r="X667" i="3"/>
  <c r="X659" i="3"/>
  <c r="X653" i="3"/>
  <c r="X647" i="3"/>
  <c r="X643" i="3"/>
  <c r="X635" i="3"/>
  <c r="X627" i="3"/>
  <c r="X623" i="3"/>
  <c r="X609" i="3"/>
  <c r="X605" i="3"/>
  <c r="X597" i="3"/>
  <c r="X593" i="3"/>
  <c r="X591" i="3"/>
  <c r="X587" i="3"/>
  <c r="X585" i="3"/>
  <c r="X579" i="3"/>
  <c r="X571" i="3"/>
  <c r="X563" i="3"/>
  <c r="X557" i="3"/>
  <c r="X533" i="3"/>
  <c r="X503" i="3"/>
  <c r="X471" i="3"/>
  <c r="X441" i="3"/>
  <c r="X415" i="3"/>
  <c r="X413" i="3"/>
  <c r="X405" i="3"/>
  <c r="X401" i="3"/>
  <c r="X399" i="3"/>
  <c r="X395" i="3"/>
  <c r="X387" i="3"/>
  <c r="X379" i="3"/>
  <c r="X363" i="3"/>
  <c r="X355" i="3"/>
  <c r="X347" i="3"/>
  <c r="X335" i="3"/>
  <c r="X333" i="3"/>
  <c r="X329" i="3"/>
  <c r="X317" i="3"/>
  <c r="X313" i="3"/>
  <c r="X309" i="3"/>
  <c r="X303" i="3"/>
  <c r="X299" i="3"/>
  <c r="X291" i="3"/>
  <c r="X261" i="3"/>
  <c r="X259" i="3"/>
  <c r="X255" i="3"/>
  <c r="X251" i="3"/>
  <c r="X247" i="3"/>
  <c r="X233" i="3"/>
  <c r="X221" i="3"/>
  <c r="X219" i="3"/>
  <c r="X211" i="3"/>
  <c r="X183" i="3"/>
  <c r="X161" i="3"/>
  <c r="X131" i="3"/>
  <c r="X111" i="3"/>
  <c r="X105" i="3"/>
  <c r="S901" i="3" l="1"/>
  <c r="X3" i="3"/>
  <c r="S902" i="3"/>
  <c r="V902" i="3"/>
  <c r="T901" i="3"/>
  <c r="V901" i="3"/>
  <c r="W462" i="3"/>
  <c r="W463" i="3"/>
  <c r="W464" i="3"/>
  <c r="W465" i="3"/>
  <c r="W466" i="3"/>
  <c r="W467" i="3"/>
  <c r="W468" i="3"/>
  <c r="W469" i="3"/>
  <c r="W470" i="3"/>
  <c r="W471" i="3"/>
  <c r="W472" i="3"/>
  <c r="W473" i="3"/>
  <c r="W474" i="3"/>
  <c r="W475" i="3"/>
  <c r="W476" i="3"/>
  <c r="W477" i="3"/>
  <c r="W478" i="3"/>
  <c r="W479" i="3"/>
  <c r="W480" i="3"/>
  <c r="W481" i="3"/>
  <c r="W482" i="3"/>
  <c r="T902" i="3"/>
  <c r="T905" i="3" s="1"/>
  <c r="W483" i="3"/>
  <c r="W484" i="3"/>
  <c r="W485" i="3"/>
  <c r="W486" i="3"/>
  <c r="W487" i="3"/>
  <c r="W488" i="3"/>
  <c r="W489" i="3"/>
  <c r="W490" i="3"/>
  <c r="W491" i="3"/>
  <c r="W492" i="3"/>
  <c r="W493" i="3"/>
  <c r="W494" i="3"/>
  <c r="W495" i="3"/>
  <c r="W496" i="3"/>
  <c r="W497" i="3"/>
  <c r="W498" i="3"/>
  <c r="W499" i="3"/>
  <c r="W500" i="3"/>
  <c r="W501" i="3"/>
  <c r="W502" i="3"/>
  <c r="W503" i="3"/>
  <c r="W504" i="3"/>
  <c r="W505" i="3"/>
  <c r="W506" i="3"/>
  <c r="W507" i="3"/>
  <c r="W508" i="3"/>
  <c r="W509" i="3"/>
  <c r="W510" i="3"/>
  <c r="W511" i="3"/>
  <c r="W512" i="3"/>
  <c r="W513" i="3"/>
  <c r="W514" i="3"/>
  <c r="W515" i="3"/>
  <c r="W516" i="3"/>
  <c r="W517" i="3"/>
  <c r="W518" i="3"/>
  <c r="W519" i="3"/>
  <c r="W520" i="3"/>
  <c r="W521" i="3"/>
  <c r="W522" i="3"/>
  <c r="W523" i="3"/>
  <c r="W524" i="3"/>
  <c r="W525" i="3"/>
  <c r="W526" i="3"/>
  <c r="W527" i="3"/>
  <c r="W528" i="3"/>
  <c r="W529" i="3"/>
  <c r="W530" i="3"/>
  <c r="W531" i="3"/>
  <c r="W532" i="3"/>
  <c r="W533" i="3"/>
  <c r="W534" i="3"/>
  <c r="W535" i="3"/>
  <c r="W536" i="3"/>
  <c r="W537" i="3"/>
  <c r="W538" i="3"/>
  <c r="W539" i="3"/>
  <c r="W540" i="3"/>
  <c r="W541" i="3"/>
  <c r="W542" i="3"/>
  <c r="W543" i="3"/>
  <c r="W544" i="3"/>
  <c r="W545" i="3"/>
  <c r="W546" i="3"/>
  <c r="W547" i="3"/>
  <c r="W548" i="3"/>
  <c r="W549" i="3"/>
  <c r="W550" i="3"/>
  <c r="W551" i="3"/>
  <c r="W552" i="3"/>
  <c r="W553" i="3"/>
  <c r="W554" i="3"/>
  <c r="W555" i="3"/>
  <c r="W556" i="3"/>
  <c r="W557" i="3"/>
  <c r="W558" i="3"/>
  <c r="W559" i="3"/>
  <c r="W560" i="3"/>
  <c r="W561" i="3"/>
  <c r="W562" i="3"/>
  <c r="W563" i="3"/>
  <c r="Z247" i="3"/>
  <c r="X87" i="3"/>
  <c r="W564" i="3"/>
  <c r="W565" i="3"/>
  <c r="W566" i="3"/>
  <c r="W567" i="3"/>
  <c r="W568" i="3"/>
  <c r="W569" i="3"/>
  <c r="W570" i="3"/>
  <c r="W571" i="3"/>
  <c r="W572" i="3"/>
  <c r="W573" i="3"/>
  <c r="W574" i="3"/>
  <c r="W575" i="3"/>
  <c r="W576" i="3"/>
  <c r="W577" i="3"/>
  <c r="W578" i="3"/>
  <c r="W579" i="3"/>
  <c r="W580" i="3"/>
  <c r="W581" i="3"/>
  <c r="W582" i="3"/>
  <c r="W583" i="3"/>
  <c r="W584" i="3"/>
  <c r="W585" i="3"/>
  <c r="W586" i="3"/>
  <c r="W588" i="3"/>
  <c r="W589" i="3"/>
  <c r="W590" i="3"/>
  <c r="W591" i="3"/>
  <c r="W592" i="3"/>
  <c r="W593" i="3"/>
  <c r="W594" i="3"/>
  <c r="W595" i="3"/>
  <c r="W596" i="3"/>
  <c r="W597" i="3"/>
  <c r="W598" i="3"/>
  <c r="W599" i="3"/>
  <c r="W600" i="3"/>
  <c r="W601" i="3"/>
  <c r="W602" i="3"/>
  <c r="W603" i="3"/>
  <c r="W604" i="3"/>
  <c r="W605" i="3"/>
  <c r="W606" i="3"/>
  <c r="W607" i="3"/>
  <c r="W608" i="3"/>
  <c r="W609" i="3"/>
  <c r="W610" i="3"/>
  <c r="W611" i="3"/>
  <c r="W612" i="3"/>
  <c r="W613" i="3"/>
  <c r="W614" i="3"/>
  <c r="W615" i="3"/>
  <c r="W617" i="3"/>
  <c r="W618" i="3"/>
  <c r="W623" i="3"/>
  <c r="W624" i="3"/>
  <c r="W625" i="3"/>
  <c r="W626" i="3"/>
  <c r="W627" i="3"/>
  <c r="W628" i="3"/>
  <c r="W629" i="3"/>
  <c r="W630" i="3"/>
  <c r="W631" i="3"/>
  <c r="W632" i="3"/>
  <c r="W633" i="3"/>
  <c r="W634" i="3"/>
  <c r="W635" i="3"/>
  <c r="W636" i="3"/>
  <c r="W637" i="3"/>
  <c r="W638" i="3"/>
  <c r="W639" i="3"/>
  <c r="W640" i="3"/>
  <c r="W641" i="3"/>
  <c r="W642" i="3"/>
  <c r="W643" i="3"/>
  <c r="W644" i="3"/>
  <c r="W645" i="3"/>
  <c r="W646" i="3"/>
  <c r="W647" i="3"/>
  <c r="W648" i="3"/>
  <c r="W649" i="3"/>
  <c r="W650" i="3"/>
  <c r="W651" i="3"/>
  <c r="W652" i="3"/>
  <c r="W653" i="3"/>
  <c r="W654" i="3"/>
  <c r="W655" i="3"/>
  <c r="W656" i="3"/>
  <c r="W657" i="3"/>
  <c r="W658" i="3"/>
  <c r="W659" i="3"/>
  <c r="W660" i="3"/>
  <c r="W661" i="3"/>
  <c r="W662" i="3"/>
  <c r="W663" i="3"/>
  <c r="W664" i="3"/>
  <c r="W665" i="3"/>
  <c r="W666" i="3"/>
  <c r="W667" i="3"/>
  <c r="W668" i="3"/>
  <c r="W669" i="3"/>
  <c r="W670" i="3"/>
  <c r="W671" i="3"/>
  <c r="W672" i="3"/>
  <c r="W673" i="3"/>
  <c r="W674" i="3"/>
  <c r="W675" i="3"/>
  <c r="W676" i="3"/>
  <c r="W677" i="3"/>
  <c r="W678" i="3"/>
  <c r="W679" i="3"/>
  <c r="W680" i="3"/>
  <c r="W681" i="3"/>
  <c r="W682" i="3"/>
  <c r="W683" i="3"/>
  <c r="W684" i="3"/>
  <c r="W685" i="3"/>
  <c r="W686" i="3"/>
  <c r="W687" i="3"/>
  <c r="W688" i="3"/>
  <c r="W689" i="3"/>
  <c r="W690" i="3"/>
  <c r="W691" i="3"/>
  <c r="W692" i="3"/>
  <c r="W693" i="3"/>
  <c r="W694" i="3"/>
  <c r="W695" i="3"/>
  <c r="W696" i="3"/>
  <c r="W697" i="3"/>
  <c r="W698" i="3"/>
  <c r="W699" i="3"/>
  <c r="W700" i="3"/>
  <c r="W701" i="3"/>
  <c r="W702" i="3"/>
  <c r="W703" i="3"/>
  <c r="W704" i="3"/>
  <c r="W705" i="3"/>
  <c r="W706" i="3"/>
  <c r="W707" i="3"/>
  <c r="W708" i="3"/>
  <c r="W709" i="3"/>
  <c r="W710" i="3"/>
  <c r="W711" i="3"/>
  <c r="W712" i="3"/>
  <c r="W713" i="3"/>
  <c r="W714" i="3"/>
  <c r="W715" i="3"/>
  <c r="W716" i="3"/>
  <c r="W717" i="3"/>
  <c r="W718" i="3"/>
  <c r="W719" i="3"/>
  <c r="W720" i="3"/>
  <c r="W721" i="3"/>
  <c r="W722" i="3"/>
  <c r="W723" i="3"/>
  <c r="W724" i="3"/>
  <c r="W725" i="3"/>
  <c r="W726" i="3"/>
  <c r="W727" i="3"/>
  <c r="W728" i="3"/>
  <c r="W729" i="3"/>
  <c r="W730" i="3"/>
  <c r="W731" i="3"/>
  <c r="W732" i="3"/>
  <c r="W733" i="3"/>
  <c r="W734" i="3"/>
  <c r="W735" i="3"/>
  <c r="W736" i="3"/>
  <c r="W737" i="3"/>
  <c r="W738" i="3"/>
  <c r="W739" i="3"/>
  <c r="W740" i="3"/>
  <c r="W741" i="3"/>
  <c r="W742" i="3"/>
  <c r="W743" i="3"/>
  <c r="W744" i="3"/>
  <c r="W745" i="3"/>
  <c r="W746" i="3"/>
  <c r="W747" i="3"/>
  <c r="W748" i="3"/>
  <c r="W749" i="3"/>
  <c r="W750" i="3"/>
  <c r="W751" i="3"/>
  <c r="W752" i="3"/>
  <c r="W753" i="3"/>
  <c r="W754" i="3"/>
  <c r="W755" i="3"/>
  <c r="W756" i="3"/>
  <c r="W757" i="3"/>
  <c r="W758" i="3"/>
  <c r="W759" i="3"/>
  <c r="W760" i="3"/>
  <c r="W761" i="3"/>
  <c r="W762" i="3"/>
  <c r="W763" i="3"/>
  <c r="W764" i="3"/>
  <c r="W765" i="3"/>
  <c r="W766" i="3"/>
  <c r="W767" i="3"/>
  <c r="W768" i="3"/>
  <c r="W769" i="3"/>
  <c r="W770" i="3"/>
  <c r="W771" i="3"/>
  <c r="W772" i="3"/>
  <c r="W773" i="3"/>
  <c r="W774" i="3"/>
  <c r="W775" i="3"/>
  <c r="W776" i="3"/>
  <c r="W777" i="3"/>
  <c r="W778" i="3"/>
  <c r="W779" i="3"/>
  <c r="W780" i="3"/>
  <c r="W781" i="3"/>
  <c r="W782" i="3"/>
  <c r="W783" i="3"/>
  <c r="W784" i="3"/>
  <c r="W785" i="3"/>
  <c r="W786" i="3"/>
  <c r="W787" i="3"/>
  <c r="W788" i="3"/>
  <c r="W789" i="3"/>
  <c r="W790" i="3"/>
  <c r="W791" i="3"/>
  <c r="W792" i="3"/>
  <c r="W793" i="3"/>
  <c r="W794" i="3"/>
  <c r="W795" i="3"/>
  <c r="W796" i="3"/>
  <c r="W797" i="3"/>
  <c r="W798" i="3"/>
  <c r="W799" i="3"/>
  <c r="W800" i="3"/>
  <c r="W801" i="3"/>
  <c r="W802" i="3"/>
  <c r="W803" i="3"/>
  <c r="W804" i="3"/>
  <c r="W805" i="3"/>
  <c r="W806" i="3"/>
  <c r="W807" i="3"/>
  <c r="W808" i="3"/>
  <c r="W809" i="3"/>
  <c r="W810" i="3"/>
  <c r="W811" i="3"/>
  <c r="W812" i="3"/>
  <c r="W813" i="3"/>
  <c r="W814" i="3"/>
  <c r="W815" i="3"/>
  <c r="W816" i="3"/>
  <c r="W587" i="3"/>
  <c r="X63" i="3"/>
  <c r="X13" i="3"/>
  <c r="X45" i="3"/>
  <c r="Z233" i="3"/>
  <c r="X25" i="3"/>
  <c r="W460" i="3"/>
  <c r="W461" i="3"/>
  <c r="X77" i="3"/>
  <c r="Z53" i="3"/>
  <c r="Y119" i="3"/>
  <c r="W145" i="3"/>
  <c r="W146" i="3"/>
  <c r="W147" i="3"/>
  <c r="W148" i="3"/>
  <c r="W149" i="3"/>
  <c r="W150" i="3"/>
  <c r="W151" i="3"/>
  <c r="W152" i="3"/>
  <c r="W153" i="3"/>
  <c r="W154" i="3"/>
  <c r="W155" i="3"/>
  <c r="W156" i="3"/>
  <c r="W157" i="3"/>
  <c r="W158" i="3"/>
  <c r="W159" i="3"/>
  <c r="W160" i="3"/>
  <c r="W161" i="3"/>
  <c r="W162" i="3"/>
  <c r="W163" i="3"/>
  <c r="W164" i="3"/>
  <c r="W165" i="3"/>
  <c r="W166" i="3"/>
  <c r="W167" i="3"/>
  <c r="W97" i="3"/>
  <c r="W168" i="3"/>
  <c r="W169" i="3"/>
  <c r="W170" i="3"/>
  <c r="W171" i="3"/>
  <c r="W172" i="3"/>
  <c r="W173" i="3"/>
  <c r="W174" i="3"/>
  <c r="W175" i="3"/>
  <c r="W176" i="3"/>
  <c r="W177" i="3"/>
  <c r="W178" i="3"/>
  <c r="W179" i="3"/>
  <c r="W180" i="3"/>
  <c r="W181" i="3"/>
  <c r="W182" i="3"/>
  <c r="W183" i="3"/>
  <c r="W184" i="3"/>
  <c r="W185" i="3"/>
  <c r="W186" i="3"/>
  <c r="W187" i="3"/>
  <c r="W188" i="3"/>
  <c r="W189" i="3"/>
  <c r="W190" i="3"/>
  <c r="W191" i="3"/>
  <c r="W192" i="3"/>
  <c r="W193" i="3"/>
  <c r="W194" i="3"/>
  <c r="W195" i="3"/>
  <c r="W196" i="3"/>
  <c r="W197" i="3"/>
  <c r="W198" i="3"/>
  <c r="W199" i="3"/>
  <c r="W200" i="3"/>
  <c r="W201" i="3"/>
  <c r="W202" i="3"/>
  <c r="W203" i="3"/>
  <c r="W204" i="3"/>
  <c r="W273" i="3"/>
  <c r="W313" i="3"/>
  <c r="W404" i="3"/>
  <c r="W415" i="3"/>
  <c r="W416" i="3"/>
  <c r="W417" i="3"/>
  <c r="W418" i="3"/>
  <c r="W419" i="3"/>
  <c r="W420" i="3"/>
  <c r="W421" i="3"/>
  <c r="W422" i="3"/>
  <c r="W423" i="3"/>
  <c r="W424" i="3"/>
  <c r="W425" i="3"/>
  <c r="W426" i="3"/>
  <c r="W427" i="3"/>
  <c r="W428" i="3"/>
  <c r="W429" i="3"/>
  <c r="W430" i="3"/>
  <c r="W431" i="3"/>
  <c r="W432" i="3"/>
  <c r="W433" i="3"/>
  <c r="W434" i="3"/>
  <c r="W435" i="3"/>
  <c r="W436" i="3"/>
  <c r="W437" i="3"/>
  <c r="W438" i="3"/>
  <c r="W439" i="3"/>
  <c r="W440" i="3"/>
  <c r="W441" i="3"/>
  <c r="W442" i="3"/>
  <c r="W443" i="3"/>
  <c r="W444" i="3"/>
  <c r="W445" i="3"/>
  <c r="W446" i="3"/>
  <c r="W447" i="3"/>
  <c r="W448" i="3"/>
  <c r="W449" i="3"/>
  <c r="W450" i="3"/>
  <c r="W451" i="3"/>
  <c r="W452" i="3"/>
  <c r="W453" i="3"/>
  <c r="W454" i="3"/>
  <c r="W455" i="3"/>
  <c r="W456" i="3"/>
  <c r="W457" i="3"/>
  <c r="W458" i="3"/>
  <c r="W459" i="3"/>
  <c r="AA3" i="3"/>
  <c r="Y347" i="3"/>
  <c r="X163" i="3"/>
  <c r="X189" i="3"/>
  <c r="X423" i="3"/>
  <c r="X449" i="3"/>
  <c r="X479" i="3"/>
  <c r="X513" i="3"/>
  <c r="X543" i="3"/>
  <c r="X403" i="3"/>
  <c r="Y303" i="3"/>
  <c r="Y387" i="3"/>
  <c r="X145" i="3"/>
  <c r="X169" i="3"/>
  <c r="X197" i="3"/>
  <c r="X431" i="3"/>
  <c r="X487" i="3"/>
  <c r="X525" i="3"/>
  <c r="X551" i="3"/>
  <c r="W45" i="3"/>
  <c r="W46" i="3"/>
  <c r="W47" i="3"/>
  <c r="W48" i="3"/>
  <c r="W49" i="3"/>
  <c r="W50" i="3"/>
  <c r="W51" i="3"/>
  <c r="W52" i="3"/>
  <c r="W53" i="3"/>
  <c r="W54" i="3"/>
  <c r="W55" i="3"/>
  <c r="W56" i="3"/>
  <c r="W57" i="3"/>
  <c r="W58" i="3"/>
  <c r="W59" i="3"/>
  <c r="W60" i="3"/>
  <c r="W61" i="3"/>
  <c r="W62" i="3"/>
  <c r="W63" i="3"/>
  <c r="W64" i="3"/>
  <c r="W65" i="3"/>
  <c r="W66" i="3"/>
  <c r="W67" i="3"/>
  <c r="W68" i="3"/>
  <c r="W69" i="3"/>
  <c r="W70" i="3"/>
  <c r="W71" i="3"/>
  <c r="W72" i="3"/>
  <c r="W73" i="3"/>
  <c r="W74" i="3"/>
  <c r="W75" i="3"/>
  <c r="W76" i="3"/>
  <c r="W77" i="3"/>
  <c r="W78" i="3"/>
  <c r="W79" i="3"/>
  <c r="W80" i="3"/>
  <c r="W81" i="3"/>
  <c r="W82" i="3"/>
  <c r="W83" i="3"/>
  <c r="W84" i="3"/>
  <c r="W85" i="3"/>
  <c r="W86" i="3"/>
  <c r="W87" i="3"/>
  <c r="W88" i="3"/>
  <c r="W89" i="3"/>
  <c r="W90" i="3"/>
  <c r="W91" i="3"/>
  <c r="W92" i="3"/>
  <c r="W93" i="3"/>
  <c r="W94" i="3"/>
  <c r="W95" i="3"/>
  <c r="W96" i="3"/>
  <c r="W98" i="3"/>
  <c r="W99" i="3"/>
  <c r="W100" i="3"/>
  <c r="W101" i="3"/>
  <c r="W102" i="3"/>
  <c r="W103" i="3"/>
  <c r="W104" i="3"/>
  <c r="X119" i="3"/>
  <c r="Y355" i="3"/>
  <c r="Y395" i="3"/>
  <c r="X457" i="3"/>
  <c r="X153" i="3"/>
  <c r="X175" i="3"/>
  <c r="X203" i="3"/>
  <c r="X435" i="3"/>
  <c r="X465" i="3"/>
  <c r="X489" i="3"/>
  <c r="X531" i="3"/>
  <c r="W105" i="3"/>
  <c r="W106" i="3"/>
  <c r="W107" i="3"/>
  <c r="W108" i="3"/>
  <c r="W109" i="3"/>
  <c r="W110" i="3"/>
  <c r="W111" i="3"/>
  <c r="W112" i="3"/>
  <c r="W113" i="3"/>
  <c r="W114" i="3"/>
  <c r="W115" i="3"/>
  <c r="W116" i="3"/>
  <c r="W117" i="3"/>
  <c r="W118" i="3"/>
  <c r="W123" i="3"/>
  <c r="W124" i="3"/>
  <c r="W131" i="3"/>
  <c r="W132" i="3"/>
  <c r="W133" i="3"/>
  <c r="W134" i="3"/>
  <c r="W135" i="3"/>
  <c r="W136" i="3"/>
  <c r="W137" i="3"/>
  <c r="W138" i="3"/>
  <c r="W139" i="3"/>
  <c r="W140" i="3"/>
  <c r="W141" i="3"/>
  <c r="W142" i="3"/>
  <c r="W143" i="3"/>
  <c r="W144" i="3"/>
  <c r="X139" i="3"/>
  <c r="W205" i="3"/>
  <c r="W206" i="3"/>
  <c r="W207" i="3"/>
  <c r="W208" i="3"/>
  <c r="W209" i="3"/>
  <c r="W210" i="3"/>
  <c r="W211" i="3"/>
  <c r="W212" i="3"/>
  <c r="W213" i="3"/>
  <c r="W214" i="3"/>
  <c r="W215" i="3"/>
  <c r="W216" i="3"/>
  <c r="W217" i="3"/>
  <c r="W218" i="3"/>
  <c r="W219" i="3"/>
  <c r="W220" i="3"/>
  <c r="W221" i="3"/>
  <c r="W222" i="3"/>
  <c r="W223" i="3"/>
  <c r="W224" i="3"/>
  <c r="W225" i="3"/>
  <c r="W226" i="3"/>
  <c r="W227" i="3"/>
  <c r="W228" i="3"/>
  <c r="W229" i="3"/>
  <c r="W230" i="3"/>
  <c r="W231" i="3"/>
  <c r="W232" i="3"/>
  <c r="W233" i="3"/>
  <c r="W234" i="3"/>
  <c r="W235" i="3"/>
  <c r="W236" i="3"/>
  <c r="W237" i="3"/>
  <c r="W238" i="3"/>
  <c r="W239" i="3"/>
  <c r="W240" i="3"/>
  <c r="W241" i="3"/>
  <c r="W242" i="3"/>
  <c r="W243" i="3"/>
  <c r="W244" i="3"/>
  <c r="W245" i="3"/>
  <c r="W246" i="3"/>
  <c r="W247" i="3"/>
  <c r="W248" i="3"/>
  <c r="W249" i="3"/>
  <c r="W250" i="3"/>
  <c r="W251" i="3"/>
  <c r="W252" i="3"/>
  <c r="W253" i="3"/>
  <c r="W254" i="3"/>
  <c r="W255" i="3"/>
  <c r="W256" i="3"/>
  <c r="W257" i="3"/>
  <c r="W258" i="3"/>
  <c r="W259" i="3"/>
  <c r="W260" i="3"/>
  <c r="AB259" i="3" s="1"/>
  <c r="W261" i="3"/>
  <c r="W262" i="3"/>
  <c r="W263" i="3"/>
  <c r="W264" i="3"/>
  <c r="W265" i="3"/>
  <c r="W266" i="3"/>
  <c r="W267" i="3"/>
  <c r="W268" i="3"/>
  <c r="W269" i="3"/>
  <c r="W270" i="3"/>
  <c r="W271" i="3"/>
  <c r="W272" i="3"/>
  <c r="W275" i="3"/>
  <c r="W276" i="3"/>
  <c r="W277" i="3"/>
  <c r="W278" i="3"/>
  <c r="W279" i="3"/>
  <c r="W280" i="3"/>
  <c r="W281" i="3"/>
  <c r="W282" i="3"/>
  <c r="W283" i="3"/>
  <c r="W284" i="3"/>
  <c r="W285" i="3"/>
  <c r="W286" i="3"/>
  <c r="W287" i="3"/>
  <c r="W288" i="3"/>
  <c r="W289" i="3"/>
  <c r="W290" i="3"/>
  <c r="Y175" i="3"/>
  <c r="Y221" i="3"/>
  <c r="Y251" i="3"/>
  <c r="W299" i="3"/>
  <c r="W300" i="3"/>
  <c r="W301" i="3"/>
  <c r="W302" i="3"/>
  <c r="W303" i="3"/>
  <c r="W304" i="3"/>
  <c r="W305" i="3"/>
  <c r="W306" i="3"/>
  <c r="W307" i="3"/>
  <c r="W308" i="3"/>
  <c r="AB307" i="3" s="1"/>
  <c r="W309" i="3"/>
  <c r="W310" i="3"/>
  <c r="W311" i="3"/>
  <c r="W312" i="3"/>
  <c r="W314" i="3"/>
  <c r="W315" i="3"/>
  <c r="W316" i="3"/>
  <c r="W317" i="3"/>
  <c r="W318" i="3"/>
  <c r="W319" i="3"/>
  <c r="W320" i="3"/>
  <c r="W321" i="3"/>
  <c r="W322" i="3"/>
  <c r="W323" i="3"/>
  <c r="W324" i="3"/>
  <c r="W325" i="3"/>
  <c r="W326" i="3"/>
  <c r="W327" i="3"/>
  <c r="W328" i="3"/>
  <c r="W329" i="3"/>
  <c r="W330" i="3"/>
  <c r="W331" i="3"/>
  <c r="W332" i="3"/>
  <c r="W333" i="3"/>
  <c r="W334" i="3"/>
  <c r="W335" i="3"/>
  <c r="W616" i="3"/>
  <c r="X615" i="3"/>
  <c r="W817" i="3"/>
  <c r="W403" i="3"/>
  <c r="AA317" i="3"/>
  <c r="AA329" i="3"/>
  <c r="AA347" i="3"/>
  <c r="AA355" i="3"/>
  <c r="AA405" i="3"/>
  <c r="W336" i="3"/>
  <c r="W337" i="3"/>
  <c r="W338" i="3"/>
  <c r="W339" i="3"/>
  <c r="W340" i="3"/>
  <c r="W341" i="3"/>
  <c r="W342" i="3"/>
  <c r="W343" i="3"/>
  <c r="W344" i="3"/>
  <c r="W345" i="3"/>
  <c r="W346" i="3"/>
  <c r="W347" i="3"/>
  <c r="W348" i="3"/>
  <c r="W349" i="3"/>
  <c r="W350" i="3"/>
  <c r="W351" i="3"/>
  <c r="W352" i="3"/>
  <c r="W353" i="3"/>
  <c r="W354" i="3"/>
  <c r="W355" i="3"/>
  <c r="W356" i="3"/>
  <c r="W357" i="3"/>
  <c r="W358" i="3"/>
  <c r="W359" i="3"/>
  <c r="W360" i="3"/>
  <c r="W361" i="3"/>
  <c r="W362" i="3"/>
  <c r="W363" i="3"/>
  <c r="W364" i="3"/>
  <c r="W365" i="3"/>
  <c r="W366" i="3"/>
  <c r="W367" i="3"/>
  <c r="W368" i="3"/>
  <c r="W369" i="3"/>
  <c r="W370" i="3"/>
  <c r="W371" i="3"/>
  <c r="W372" i="3"/>
  <c r="W373" i="3"/>
  <c r="W374" i="3"/>
  <c r="W375" i="3"/>
  <c r="W376" i="3"/>
  <c r="W377" i="3"/>
  <c r="W378" i="3"/>
  <c r="W379" i="3"/>
  <c r="W380" i="3"/>
  <c r="W381" i="3"/>
  <c r="W382" i="3"/>
  <c r="W383" i="3"/>
  <c r="W384" i="3"/>
  <c r="W385" i="3"/>
  <c r="W386" i="3"/>
  <c r="W387" i="3"/>
  <c r="W388" i="3"/>
  <c r="W389" i="3"/>
  <c r="W390" i="3"/>
  <c r="W391" i="3"/>
  <c r="W392" i="3"/>
  <c r="W393" i="3"/>
  <c r="W394" i="3"/>
  <c r="W395" i="3"/>
  <c r="W396" i="3"/>
  <c r="W397" i="3"/>
  <c r="W398" i="3"/>
  <c r="W399" i="3"/>
  <c r="W400" i="3"/>
  <c r="W401" i="3"/>
  <c r="W405" i="3"/>
  <c r="W406" i="3"/>
  <c r="W407" i="3"/>
  <c r="W408" i="3"/>
  <c r="W409" i="3"/>
  <c r="W410" i="3"/>
  <c r="W411" i="3"/>
  <c r="W412" i="3"/>
  <c r="W413" i="3"/>
  <c r="W414" i="3"/>
  <c r="W291" i="3"/>
  <c r="W292" i="3"/>
  <c r="W293" i="3"/>
  <c r="W294" i="3"/>
  <c r="W295" i="3"/>
  <c r="W296" i="3"/>
  <c r="W297" i="3"/>
  <c r="W298" i="3"/>
  <c r="AA503" i="3"/>
  <c r="W818" i="3"/>
  <c r="W819" i="3"/>
  <c r="W820" i="3"/>
  <c r="W821" i="3"/>
  <c r="W822" i="3"/>
  <c r="W823" i="3"/>
  <c r="W824" i="3"/>
  <c r="W825" i="3"/>
  <c r="W826" i="3"/>
  <c r="W827" i="3"/>
  <c r="W828" i="3"/>
  <c r="W829" i="3"/>
  <c r="W830" i="3"/>
  <c r="W831" i="3"/>
  <c r="W832" i="3"/>
  <c r="W833" i="3"/>
  <c r="W834" i="3"/>
  <c r="W835" i="3"/>
  <c r="W836" i="3"/>
  <c r="W837" i="3"/>
  <c r="W838" i="3"/>
  <c r="W839" i="3"/>
  <c r="W840" i="3"/>
  <c r="W841" i="3"/>
  <c r="W842" i="3"/>
  <c r="W843" i="3"/>
  <c r="W844" i="3"/>
  <c r="W845" i="3"/>
  <c r="W846" i="3"/>
  <c r="W847" i="3"/>
  <c r="W848" i="3"/>
  <c r="W849" i="3"/>
  <c r="W850" i="3"/>
  <c r="W851" i="3"/>
  <c r="W852" i="3"/>
  <c r="W853" i="3"/>
  <c r="W854" i="3"/>
  <c r="W855" i="3"/>
  <c r="W856" i="3"/>
  <c r="W857" i="3"/>
  <c r="W858" i="3"/>
  <c r="W859" i="3"/>
  <c r="W860" i="3"/>
  <c r="W861" i="3"/>
  <c r="W862" i="3"/>
  <c r="W863" i="3"/>
  <c r="W864" i="3"/>
  <c r="W865" i="3"/>
  <c r="W866" i="3"/>
  <c r="W867" i="3"/>
  <c r="W868" i="3"/>
  <c r="W869" i="3"/>
  <c r="W870" i="3"/>
  <c r="W871" i="3"/>
  <c r="W872" i="3"/>
  <c r="W873" i="3"/>
  <c r="W874" i="3"/>
  <c r="W875" i="3"/>
  <c r="W876" i="3"/>
  <c r="W877" i="3"/>
  <c r="W878" i="3"/>
  <c r="W879" i="3"/>
  <c r="W880" i="3"/>
  <c r="W881" i="3"/>
  <c r="W882" i="3"/>
  <c r="W883" i="3"/>
  <c r="W884" i="3"/>
  <c r="W885" i="3"/>
  <c r="W886" i="3"/>
  <c r="W887" i="3"/>
  <c r="W888" i="3"/>
  <c r="W889" i="3"/>
  <c r="W890" i="3"/>
  <c r="W891" i="3"/>
  <c r="W892" i="3"/>
  <c r="W893" i="3"/>
  <c r="W894" i="3"/>
  <c r="W895" i="3"/>
  <c r="W896" i="3"/>
  <c r="W897" i="3"/>
  <c r="W898" i="3"/>
  <c r="W899" i="3"/>
  <c r="W900" i="3"/>
  <c r="Z119" i="3"/>
  <c r="AA119" i="3"/>
  <c r="W619" i="3"/>
  <c r="W620" i="3"/>
  <c r="W621" i="3"/>
  <c r="W622" i="3"/>
  <c r="W402" i="3"/>
  <c r="W274" i="3"/>
  <c r="X267" i="3"/>
  <c r="W127" i="3"/>
  <c r="W122" i="3"/>
  <c r="W126" i="3"/>
  <c r="W130" i="3"/>
  <c r="W121" i="3"/>
  <c r="W125" i="3"/>
  <c r="W129" i="3"/>
  <c r="W120" i="3"/>
  <c r="W119" i="3"/>
  <c r="W128" i="3"/>
  <c r="Y879" i="3"/>
  <c r="X29" i="3"/>
  <c r="Z267" i="3"/>
  <c r="S905" i="3" l="1"/>
  <c r="V905" i="3"/>
  <c r="AB615" i="3"/>
  <c r="AB119" i="3"/>
  <c r="AA267" i="3"/>
  <c r="AB303" i="3"/>
  <c r="AB299" i="3"/>
  <c r="AB313" i="3"/>
  <c r="AB309" i="3"/>
  <c r="AB291" i="3"/>
  <c r="AB267" i="3"/>
  <c r="AB261" i="3"/>
  <c r="AB255" i="3"/>
  <c r="AB251" i="3"/>
  <c r="AB247" i="3"/>
  <c r="AB233" i="3"/>
  <c r="AB221" i="3"/>
  <c r="AB197" i="3"/>
  <c r="AB317" i="3"/>
  <c r="AB333" i="3"/>
  <c r="AB399" i="3"/>
  <c r="AB401" i="3"/>
  <c r="AB403" i="3"/>
  <c r="U32" i="3"/>
  <c r="W32" i="3" s="1"/>
  <c r="U31" i="3"/>
  <c r="W31" i="3" s="1"/>
  <c r="U30" i="3"/>
  <c r="U29" i="3"/>
  <c r="U33" i="3"/>
  <c r="W33" i="3" s="1"/>
  <c r="U34" i="3"/>
  <c r="U35" i="3"/>
  <c r="W35" i="3" s="1"/>
  <c r="U36" i="3"/>
  <c r="W36" i="3" s="1"/>
  <c r="U37" i="3"/>
  <c r="W37" i="3" s="1"/>
  <c r="U38" i="3"/>
  <c r="W38" i="3" s="1"/>
  <c r="U39" i="3"/>
  <c r="W39" i="3" s="1"/>
  <c r="U40" i="3"/>
  <c r="W40" i="3" s="1"/>
  <c r="U41" i="3"/>
  <c r="W41" i="3" s="1"/>
  <c r="U42" i="3"/>
  <c r="W42" i="3" s="1"/>
  <c r="U43" i="3"/>
  <c r="W43" i="3" s="1"/>
  <c r="U44" i="3"/>
  <c r="W44" i="3" s="1"/>
  <c r="AE823" i="3"/>
  <c r="AE825" i="3"/>
  <c r="AE757" i="3"/>
  <c r="W29" i="3" l="1"/>
  <c r="W30" i="3"/>
  <c r="Z29" i="3"/>
  <c r="W34" i="3"/>
  <c r="AB395" i="3"/>
  <c r="AB355" i="3"/>
  <c r="AB329" i="3"/>
  <c r="AB405" i="3"/>
  <c r="AB387" i="3"/>
  <c r="AB379" i="3"/>
  <c r="AB363" i="3"/>
  <c r="AB347" i="3"/>
  <c r="AB335" i="3"/>
  <c r="X745" i="3"/>
  <c r="AB745" i="3"/>
  <c r="V906" i="3"/>
  <c r="L901" i="3"/>
  <c r="H901" i="3"/>
  <c r="E901" i="3"/>
  <c r="C901" i="3"/>
  <c r="AE899" i="3"/>
  <c r="AF899" i="3" s="1"/>
  <c r="AG899" i="3" s="1"/>
  <c r="AE897" i="3"/>
  <c r="AE895" i="3"/>
  <c r="AE893" i="3"/>
  <c r="AE891" i="3"/>
  <c r="AE889" i="3"/>
  <c r="AF889" i="3" s="1"/>
  <c r="AG889" i="3" s="1"/>
  <c r="AE887" i="3"/>
  <c r="AE885" i="3"/>
  <c r="AE883" i="3"/>
  <c r="AF883" i="3" s="1"/>
  <c r="AG883" i="3" s="1"/>
  <c r="AE881" i="3"/>
  <c r="AE879" i="3"/>
  <c r="AE877" i="3"/>
  <c r="AE875" i="3"/>
  <c r="AE873" i="3"/>
  <c r="AE871" i="3"/>
  <c r="AE869" i="3"/>
  <c r="AE867" i="3"/>
  <c r="AE865" i="3"/>
  <c r="AE863" i="3"/>
  <c r="AE861" i="3"/>
  <c r="AE859" i="3"/>
  <c r="AE857" i="3"/>
  <c r="AE855" i="3"/>
  <c r="AE853" i="3"/>
  <c r="AE851" i="3"/>
  <c r="AE849" i="3"/>
  <c r="AE847" i="3"/>
  <c r="AE845" i="3"/>
  <c r="AE843" i="3"/>
  <c r="AE841" i="3"/>
  <c r="AE839" i="3"/>
  <c r="AE837" i="3"/>
  <c r="AE835" i="3"/>
  <c r="AE833" i="3"/>
  <c r="AE831" i="3"/>
  <c r="AE829" i="3"/>
  <c r="AE827" i="3"/>
  <c r="AE821" i="3"/>
  <c r="AE819" i="3"/>
  <c r="AE817" i="3"/>
  <c r="AE815" i="3"/>
  <c r="AF815" i="3" s="1"/>
  <c r="AE813" i="3"/>
  <c r="AE811" i="3"/>
  <c r="AE809" i="3"/>
  <c r="AE807" i="3"/>
  <c r="AE805" i="3"/>
  <c r="AE803" i="3"/>
  <c r="AE801" i="3"/>
  <c r="AE799" i="3"/>
  <c r="AE797" i="3"/>
  <c r="AE795" i="3"/>
  <c r="AE793" i="3"/>
  <c r="AE791" i="3"/>
  <c r="AE789" i="3"/>
  <c r="AE787" i="3"/>
  <c r="AE785" i="3"/>
  <c r="AE783" i="3"/>
  <c r="AE781" i="3"/>
  <c r="AE779" i="3"/>
  <c r="AE777" i="3"/>
  <c r="AE775" i="3"/>
  <c r="AE773" i="3"/>
  <c r="AE771" i="3"/>
  <c r="AE769" i="3"/>
  <c r="AE767" i="3"/>
  <c r="AE765" i="3"/>
  <c r="AE763" i="3"/>
  <c r="AE761" i="3"/>
  <c r="AE759" i="3"/>
  <c r="AE755" i="3"/>
  <c r="AE753" i="3"/>
  <c r="AE751" i="3"/>
  <c r="AE749" i="3"/>
  <c r="AF749" i="3" s="1"/>
  <c r="AG749" i="3" s="1"/>
  <c r="AF735" i="3"/>
  <c r="AF733" i="3"/>
  <c r="AF731" i="3"/>
  <c r="AF729" i="3"/>
  <c r="AF727" i="3"/>
  <c r="AF725" i="3"/>
  <c r="AF723" i="3"/>
  <c r="AF721" i="3"/>
  <c r="AF719" i="3"/>
  <c r="AF717" i="3"/>
  <c r="AF713" i="3"/>
  <c r="AF711" i="3"/>
  <c r="AF709" i="3"/>
  <c r="AF707" i="3"/>
  <c r="AF705" i="3"/>
  <c r="AF703" i="3"/>
  <c r="AF701" i="3"/>
  <c r="AF699" i="3"/>
  <c r="AF697" i="3"/>
  <c r="AF695" i="3"/>
  <c r="AF693" i="3"/>
  <c r="AF691" i="3"/>
  <c r="AF689" i="3"/>
  <c r="AF687" i="3"/>
  <c r="AF685" i="3"/>
  <c r="AF683" i="3"/>
  <c r="AF681" i="3"/>
  <c r="AF679" i="3"/>
  <c r="AF677" i="3"/>
  <c r="AF675" i="3"/>
  <c r="AF673" i="3"/>
  <c r="AF671" i="3"/>
  <c r="AF669" i="3"/>
  <c r="AF667" i="3"/>
  <c r="AF665" i="3"/>
  <c r="AF663" i="3"/>
  <c r="AF661" i="3"/>
  <c r="AF659" i="3"/>
  <c r="AF657" i="3"/>
  <c r="AF655" i="3"/>
  <c r="AF653" i="3"/>
  <c r="AF651" i="3"/>
  <c r="AF649" i="3"/>
  <c r="AF647" i="3"/>
  <c r="AF645" i="3"/>
  <c r="AF643" i="3"/>
  <c r="AF633" i="3"/>
  <c r="AF631" i="3"/>
  <c r="AF629" i="3"/>
  <c r="AF627" i="3"/>
  <c r="AF625" i="3"/>
  <c r="AF623" i="3"/>
  <c r="AF621" i="3"/>
  <c r="AG621" i="3" s="1"/>
  <c r="AH621" i="3" s="1"/>
  <c r="AF613" i="3"/>
  <c r="AF611" i="3"/>
  <c r="AF609" i="3"/>
  <c r="AF607" i="3"/>
  <c r="AF605" i="3"/>
  <c r="AF603" i="3"/>
  <c r="AF601" i="3"/>
  <c r="AF599" i="3"/>
  <c r="AF597" i="3"/>
  <c r="AF595" i="3"/>
  <c r="AF593" i="3"/>
  <c r="AF589" i="3"/>
  <c r="AF587" i="3"/>
  <c r="AE585" i="3"/>
  <c r="AF585" i="3" s="1"/>
  <c r="AG585" i="3" s="1"/>
  <c r="AE583" i="3"/>
  <c r="AF583" i="3" s="1"/>
  <c r="AG583" i="3" s="1"/>
  <c r="AE581" i="3"/>
  <c r="AE579" i="3"/>
  <c r="AE577" i="3"/>
  <c r="AE575" i="3"/>
  <c r="AE573" i="3"/>
  <c r="AE571" i="3"/>
  <c r="AE569" i="3"/>
  <c r="AE567" i="3"/>
  <c r="AE565" i="3"/>
  <c r="AE563" i="3"/>
  <c r="AE561" i="3"/>
  <c r="AE559" i="3"/>
  <c r="AE557" i="3"/>
  <c r="AE549" i="3"/>
  <c r="AE547" i="3"/>
  <c r="AE545" i="3"/>
  <c r="AE543" i="3"/>
  <c r="AE541" i="3"/>
  <c r="AE537" i="3"/>
  <c r="AE535" i="3"/>
  <c r="AE533" i="3"/>
  <c r="AE531" i="3"/>
  <c r="AE529" i="3"/>
  <c r="AE527" i="3"/>
  <c r="AE525" i="3"/>
  <c r="AE523" i="3"/>
  <c r="AE521" i="3"/>
  <c r="AE519" i="3"/>
  <c r="AE517" i="3"/>
  <c r="AE515" i="3"/>
  <c r="AE513" i="3"/>
  <c r="AE511" i="3"/>
  <c r="AE509" i="3"/>
  <c r="AE507" i="3"/>
  <c r="AE505" i="3"/>
  <c r="AE503" i="3"/>
  <c r="AE501" i="3"/>
  <c r="AE499" i="3"/>
  <c r="AE497" i="3"/>
  <c r="AE495" i="3"/>
  <c r="AE493" i="3"/>
  <c r="AE491" i="3"/>
  <c r="AE489" i="3"/>
  <c r="AE487" i="3"/>
  <c r="AF487" i="3" s="1"/>
  <c r="AG487" i="3" s="1"/>
  <c r="AE485" i="3"/>
  <c r="AE483" i="3"/>
  <c r="AE481" i="3"/>
  <c r="AE479" i="3"/>
  <c r="AE477" i="3"/>
  <c r="AE475" i="3"/>
  <c r="AE473" i="3"/>
  <c r="AE471" i="3"/>
  <c r="AE469" i="3"/>
  <c r="AE467" i="3"/>
  <c r="AE465" i="3"/>
  <c r="AE463" i="3"/>
  <c r="AE461" i="3"/>
  <c r="AE459" i="3"/>
  <c r="AE457" i="3"/>
  <c r="AE455" i="3"/>
  <c r="AE453" i="3"/>
  <c r="AE451" i="3"/>
  <c r="AE449" i="3"/>
  <c r="AE447" i="3"/>
  <c r="AE445" i="3"/>
  <c r="AE443" i="3"/>
  <c r="AE441" i="3"/>
  <c r="AE439" i="3"/>
  <c r="AE437" i="3"/>
  <c r="AE435" i="3"/>
  <c r="AE433" i="3"/>
  <c r="AE431" i="3"/>
  <c r="AE429" i="3"/>
  <c r="AE427" i="3"/>
  <c r="AE425" i="3"/>
  <c r="AE423" i="3"/>
  <c r="AE421" i="3"/>
  <c r="AE419" i="3"/>
  <c r="AE417" i="3"/>
  <c r="AE415" i="3"/>
  <c r="AE413" i="3"/>
  <c r="AF413" i="3" s="1"/>
  <c r="AG413" i="3" s="1"/>
  <c r="AE411" i="3"/>
  <c r="AE409" i="3"/>
  <c r="AE407" i="3"/>
  <c r="AE405" i="3"/>
  <c r="AE403" i="3"/>
  <c r="AE399" i="3"/>
  <c r="AE397" i="3"/>
  <c r="AF397" i="3" s="1"/>
  <c r="AG397" i="3" s="1"/>
  <c r="AE395" i="3"/>
  <c r="AE377" i="3"/>
  <c r="AE375" i="3"/>
  <c r="AE373" i="3"/>
  <c r="AE371" i="3"/>
  <c r="AE369" i="3"/>
  <c r="AE367" i="3"/>
  <c r="AE365" i="3"/>
  <c r="AE363" i="3"/>
  <c r="AE361" i="3"/>
  <c r="AE359" i="3"/>
  <c r="AE357" i="3"/>
  <c r="AE355" i="3"/>
  <c r="AE353" i="3"/>
  <c r="AE351" i="3"/>
  <c r="AE349" i="3"/>
  <c r="AE347" i="3"/>
  <c r="AE345" i="3"/>
  <c r="AE343" i="3"/>
  <c r="AE341" i="3"/>
  <c r="AE339" i="3"/>
  <c r="AE337" i="3"/>
  <c r="AE335" i="3"/>
  <c r="AE333" i="3"/>
  <c r="AE331" i="3"/>
  <c r="AF331" i="3" s="1"/>
  <c r="AE329" i="3"/>
  <c r="AE327" i="3"/>
  <c r="AE325" i="3"/>
  <c r="AE323" i="3"/>
  <c r="AE321" i="3"/>
  <c r="AE319" i="3"/>
  <c r="AE317" i="3"/>
  <c r="AE315" i="3"/>
  <c r="AE313" i="3"/>
  <c r="AE311" i="3"/>
  <c r="AE309" i="3"/>
  <c r="X307" i="3"/>
  <c r="AE307" i="3"/>
  <c r="AE305" i="3"/>
  <c r="AF305" i="3" s="1"/>
  <c r="AE303" i="3"/>
  <c r="AE301" i="3"/>
  <c r="AE299" i="3"/>
  <c r="AE297" i="3"/>
  <c r="AE295" i="3"/>
  <c r="AE293" i="3"/>
  <c r="AE291" i="3"/>
  <c r="AE271" i="3"/>
  <c r="AE269" i="3"/>
  <c r="AE267" i="3"/>
  <c r="AE265" i="3"/>
  <c r="AE263" i="3"/>
  <c r="AE261" i="3"/>
  <c r="AE259" i="3"/>
  <c r="AE257" i="3"/>
  <c r="AE255" i="3"/>
  <c r="AE253" i="3"/>
  <c r="AG251" i="3"/>
  <c r="AE251" i="3"/>
  <c r="AE249" i="3"/>
  <c r="AE247" i="3"/>
  <c r="AE245" i="3"/>
  <c r="AE243" i="3"/>
  <c r="AE241" i="3"/>
  <c r="AE239" i="3"/>
  <c r="AE237" i="3"/>
  <c r="AE235" i="3"/>
  <c r="AE233" i="3"/>
  <c r="AE231" i="3"/>
  <c r="AE229" i="3"/>
  <c r="AE227" i="3"/>
  <c r="AE225" i="3"/>
  <c r="AE223" i="3"/>
  <c r="AE221" i="3"/>
  <c r="AE219" i="3"/>
  <c r="AF219" i="3" s="1"/>
  <c r="AG219" i="3" s="1"/>
  <c r="AE217" i="3"/>
  <c r="AE215" i="3"/>
  <c r="AE213" i="3"/>
  <c r="AE211" i="3"/>
  <c r="AE209" i="3"/>
  <c r="AE205" i="3"/>
  <c r="AE203" i="3"/>
  <c r="AE201" i="3"/>
  <c r="AE199" i="3"/>
  <c r="AE197" i="3"/>
  <c r="AE195" i="3"/>
  <c r="AE193" i="3"/>
  <c r="AE191" i="3"/>
  <c r="AE189" i="3"/>
  <c r="AE187" i="3"/>
  <c r="AE185" i="3"/>
  <c r="AE183" i="3"/>
  <c r="AE181" i="3"/>
  <c r="AE179" i="3"/>
  <c r="AE177" i="3"/>
  <c r="AE175" i="3"/>
  <c r="AE173" i="3"/>
  <c r="AE171" i="3"/>
  <c r="AE169" i="3"/>
  <c r="AE167" i="3"/>
  <c r="AE165" i="3"/>
  <c r="AE163" i="3"/>
  <c r="AE161" i="3"/>
  <c r="AF161" i="3" s="1"/>
  <c r="AG161" i="3" s="1"/>
  <c r="AE159" i="3"/>
  <c r="AE157" i="3"/>
  <c r="AE155" i="3"/>
  <c r="AE153" i="3"/>
  <c r="AE151" i="3"/>
  <c r="AE149" i="3"/>
  <c r="AE147" i="3"/>
  <c r="AE145" i="3"/>
  <c r="AE143" i="3"/>
  <c r="AE141" i="3"/>
  <c r="AE139" i="3"/>
  <c r="AE137" i="3"/>
  <c r="AE135" i="3"/>
  <c r="AE133" i="3"/>
  <c r="AE131" i="3"/>
  <c r="AE129" i="3"/>
  <c r="AE127" i="3"/>
  <c r="AE125" i="3"/>
  <c r="AE123" i="3"/>
  <c r="AE121" i="3"/>
  <c r="AE119" i="3"/>
  <c r="AE117" i="3"/>
  <c r="AE115" i="3"/>
  <c r="AE113" i="3"/>
  <c r="AE111" i="3"/>
  <c r="AE109" i="3"/>
  <c r="AF109" i="3" s="1"/>
  <c r="AG109" i="3" s="1"/>
  <c r="AE107" i="3"/>
  <c r="AE105" i="3"/>
  <c r="AE103" i="3"/>
  <c r="AE101" i="3"/>
  <c r="AE99" i="3"/>
  <c r="AE97" i="3"/>
  <c r="AE95" i="3"/>
  <c r="AE93" i="3"/>
  <c r="AE91" i="3"/>
  <c r="AE89" i="3"/>
  <c r="AE87" i="3"/>
  <c r="K87" i="3"/>
  <c r="AE85" i="3"/>
  <c r="AE83" i="3"/>
  <c r="AE81" i="3"/>
  <c r="AE79" i="3"/>
  <c r="AE77" i="3"/>
  <c r="AE75" i="3"/>
  <c r="AE73" i="3"/>
  <c r="AE71" i="3"/>
  <c r="AE69" i="3"/>
  <c r="AE67" i="3"/>
  <c r="AE65" i="3"/>
  <c r="AE63" i="3"/>
  <c r="AE61" i="3"/>
  <c r="AE59" i="3"/>
  <c r="AE57" i="3"/>
  <c r="AE55" i="3"/>
  <c r="AE53" i="3"/>
  <c r="K53" i="3"/>
  <c r="AE51" i="3"/>
  <c r="AE49" i="3"/>
  <c r="AE47" i="3"/>
  <c r="AE45" i="3"/>
  <c r="AE43" i="3"/>
  <c r="AE41" i="3"/>
  <c r="AE39" i="3"/>
  <c r="AE37" i="3"/>
  <c r="AE35" i="3"/>
  <c r="AE33" i="3"/>
  <c r="U28" i="3"/>
  <c r="W28" i="3" s="1"/>
  <c r="AE27" i="3"/>
  <c r="U27" i="3"/>
  <c r="W27" i="3" s="1"/>
  <c r="U26" i="3"/>
  <c r="AE25" i="3"/>
  <c r="U25" i="3"/>
  <c r="W25" i="3" s="1"/>
  <c r="U24" i="3"/>
  <c r="W24" i="3" s="1"/>
  <c r="AE23" i="3"/>
  <c r="U23" i="3"/>
  <c r="W23" i="3" s="1"/>
  <c r="U22" i="3"/>
  <c r="W22" i="3" s="1"/>
  <c r="AE21" i="3"/>
  <c r="U21" i="3"/>
  <c r="W21" i="3" s="1"/>
  <c r="U20" i="3"/>
  <c r="W20" i="3" s="1"/>
  <c r="AE19" i="3"/>
  <c r="U19" i="3"/>
  <c r="W19" i="3" s="1"/>
  <c r="U18" i="3"/>
  <c r="W18" i="3" s="1"/>
  <c r="AE17" i="3"/>
  <c r="U17" i="3"/>
  <c r="W17" i="3" s="1"/>
  <c r="U16" i="3"/>
  <c r="W16" i="3" s="1"/>
  <c r="AE15" i="3"/>
  <c r="U15" i="3"/>
  <c r="W15" i="3" s="1"/>
  <c r="U14" i="3"/>
  <c r="AE13" i="3"/>
  <c r="U13" i="3"/>
  <c r="W13" i="3" s="1"/>
  <c r="U12" i="3"/>
  <c r="W12" i="3" s="1"/>
  <c r="AE11" i="3"/>
  <c r="U11" i="3"/>
  <c r="W11" i="3" s="1"/>
  <c r="U10" i="3"/>
  <c r="W10" i="3" s="1"/>
  <c r="AE9" i="3"/>
  <c r="U9" i="3"/>
  <c r="W9" i="3" s="1"/>
  <c r="U8" i="3"/>
  <c r="W8" i="3" s="1"/>
  <c r="AE7" i="3"/>
  <c r="U7" i="3"/>
  <c r="W7" i="3" s="1"/>
  <c r="U6" i="3"/>
  <c r="W6" i="3" s="1"/>
  <c r="AE5" i="3"/>
  <c r="U5" i="3"/>
  <c r="W5" i="3" s="1"/>
  <c r="U4" i="3"/>
  <c r="AE3" i="3"/>
  <c r="U3" i="3"/>
  <c r="W3" i="3" l="1"/>
  <c r="W901" i="3" s="1"/>
  <c r="U901" i="3"/>
  <c r="U902" i="3"/>
  <c r="Z3" i="3"/>
  <c r="W4" i="3"/>
  <c r="AB3" i="3" s="1"/>
  <c r="Z25" i="3"/>
  <c r="W26" i="3"/>
  <c r="Z13" i="3"/>
  <c r="W14" i="3"/>
  <c r="AB741" i="3"/>
  <c r="AG623" i="3"/>
  <c r="AH623" i="3" s="1"/>
  <c r="AF25" i="3"/>
  <c r="AF105" i="3"/>
  <c r="AG105" i="3" s="1"/>
  <c r="AF855" i="3"/>
  <c r="AG855" i="3" s="1"/>
  <c r="AB889" i="3"/>
  <c r="AF327" i="3"/>
  <c r="AF457" i="3"/>
  <c r="AG701" i="3"/>
  <c r="AH701" i="3" s="1"/>
  <c r="AF3" i="3"/>
  <c r="AF377" i="3"/>
  <c r="AG377" i="3" s="1"/>
  <c r="AG697" i="3"/>
  <c r="AH697" i="3" s="1"/>
  <c r="AF817" i="3"/>
  <c r="AF111" i="3"/>
  <c r="AG111" i="3" s="1"/>
  <c r="AB161" i="3"/>
  <c r="T906" i="3"/>
  <c r="AF153" i="3"/>
  <c r="AG153" i="3" s="1"/>
  <c r="AF169" i="3"/>
  <c r="AF311" i="3"/>
  <c r="AF349" i="3"/>
  <c r="AF399" i="3"/>
  <c r="AG399" i="3" s="1"/>
  <c r="AF525" i="3"/>
  <c r="AG525" i="3" s="1"/>
  <c r="AF579" i="3"/>
  <c r="AG579" i="3" s="1"/>
  <c r="AF885" i="3"/>
  <c r="AG885" i="3" s="1"/>
  <c r="AF73" i="3"/>
  <c r="AB109" i="3"/>
  <c r="AF139" i="3"/>
  <c r="AF145" i="3"/>
  <c r="AG145" i="3" s="1"/>
  <c r="AF183" i="3"/>
  <c r="AF33" i="3"/>
  <c r="AB111" i="3"/>
  <c r="AF13" i="3"/>
  <c r="AB29" i="3"/>
  <c r="AF53" i="3"/>
  <c r="AF77" i="3"/>
  <c r="AG77" i="3" s="1"/>
  <c r="AF119" i="3"/>
  <c r="AF125" i="3"/>
  <c r="AF131" i="3"/>
  <c r="AF471" i="3"/>
  <c r="AF513" i="3"/>
  <c r="AF189" i="3"/>
  <c r="AF301" i="3"/>
  <c r="AB413" i="3"/>
  <c r="AF415" i="3"/>
  <c r="AG415" i="3" s="1"/>
  <c r="AF533" i="3"/>
  <c r="AG533" i="3" s="1"/>
  <c r="AF233" i="3"/>
  <c r="AG233" i="3" s="1"/>
  <c r="AF265" i="3"/>
  <c r="AF271" i="3"/>
  <c r="AF297" i="3"/>
  <c r="AF333" i="3"/>
  <c r="AG333" i="3" s="1"/>
  <c r="AF435" i="3"/>
  <c r="AF441" i="3"/>
  <c r="AF489" i="3"/>
  <c r="AF503" i="3"/>
  <c r="AF543" i="3"/>
  <c r="AB647" i="3"/>
  <c r="AF779" i="3"/>
  <c r="AF785" i="3"/>
  <c r="AF799" i="3"/>
  <c r="AF805" i="3"/>
  <c r="AF851" i="3"/>
  <c r="AG851" i="3" s="1"/>
  <c r="AF571" i="3"/>
  <c r="AG571" i="3" s="1"/>
  <c r="AG659" i="3"/>
  <c r="AH659" i="3" s="1"/>
  <c r="AG719" i="3"/>
  <c r="AB749" i="3"/>
  <c r="AF841" i="3"/>
  <c r="AG841" i="3" s="1"/>
  <c r="AG667" i="3"/>
  <c r="AH667" i="3" s="1"/>
  <c r="AG723" i="3"/>
  <c r="AF869" i="3"/>
  <c r="AG869" i="3" s="1"/>
  <c r="AB551" i="3"/>
  <c r="AG587" i="3"/>
  <c r="AG593" i="3"/>
  <c r="AG597" i="3"/>
  <c r="AG605" i="3"/>
  <c r="AH605" i="3" s="1"/>
  <c r="AG609" i="3"/>
  <c r="AH609" i="3" s="1"/>
  <c r="AG643" i="3"/>
  <c r="AH643" i="3" s="1"/>
  <c r="AG647" i="3"/>
  <c r="AH647" i="3" s="1"/>
  <c r="AF771" i="3"/>
  <c r="AG771" i="3" s="1"/>
  <c r="AB817" i="3"/>
  <c r="AF833" i="3"/>
  <c r="AG833" i="3" s="1"/>
  <c r="AF863" i="3"/>
  <c r="AG863" i="3" s="1"/>
  <c r="AF891" i="3"/>
  <c r="AG891" i="3" s="1"/>
  <c r="AF45" i="3"/>
  <c r="AF63" i="3"/>
  <c r="AF87" i="3"/>
  <c r="AG87" i="3" s="1"/>
  <c r="AF163" i="3"/>
  <c r="AF175" i="3"/>
  <c r="AF197" i="3"/>
  <c r="AF247" i="3"/>
  <c r="AG247" i="3" s="1"/>
  <c r="AF251" i="3"/>
  <c r="AF259" i="3"/>
  <c r="AF355" i="3"/>
  <c r="AF361" i="3"/>
  <c r="AG361" i="3" s="1"/>
  <c r="AF431" i="3"/>
  <c r="AG627" i="3"/>
  <c r="AH627" i="3" s="1"/>
  <c r="AG683" i="3"/>
  <c r="AH683" i="3" s="1"/>
  <c r="AF879" i="3"/>
  <c r="AG879" i="3" s="1"/>
  <c r="AF203" i="3"/>
  <c r="AF211" i="3"/>
  <c r="AB219" i="3"/>
  <c r="AF315" i="3"/>
  <c r="AG315" i="3" s="1"/>
  <c r="AB423" i="3"/>
  <c r="AF449" i="3"/>
  <c r="AF221" i="3"/>
  <c r="AG221" i="3" s="1"/>
  <c r="AB435" i="3"/>
  <c r="AB487" i="3"/>
  <c r="AB585" i="3"/>
  <c r="AB531" i="3"/>
  <c r="AF563" i="3"/>
  <c r="AB591" i="3"/>
  <c r="AB697" i="3"/>
  <c r="AB623" i="3"/>
  <c r="AG675" i="3"/>
  <c r="AH675" i="3" s="1"/>
  <c r="AG689" i="3"/>
  <c r="AH689" i="3" s="1"/>
  <c r="AG653" i="3"/>
  <c r="AH653" i="3" s="1"/>
  <c r="AG709" i="3"/>
  <c r="AF751" i="3"/>
  <c r="AG751" i="3" s="1"/>
  <c r="AF821" i="3"/>
  <c r="AG821" i="3" s="1"/>
  <c r="AG729" i="3"/>
  <c r="AH729" i="3" s="1"/>
  <c r="AF859" i="3"/>
  <c r="AG859" i="3" s="1"/>
  <c r="AF763" i="3"/>
  <c r="AF793" i="3"/>
  <c r="AB855" i="3"/>
  <c r="AB899" i="3"/>
  <c r="AB815" i="3"/>
  <c r="AB883" i="3"/>
  <c r="U905" i="3" l="1"/>
  <c r="W902" i="3"/>
  <c r="W905" i="3" s="1"/>
  <c r="U906" i="3"/>
  <c r="AB863" i="3"/>
  <c r="AB457" i="3"/>
  <c r="AB431" i="3"/>
  <c r="AB203" i="3"/>
  <c r="K203" i="3" s="1"/>
  <c r="AB163" i="3"/>
  <c r="AB105" i="3"/>
  <c r="AB891" i="3"/>
  <c r="AB885" i="3"/>
  <c r="AB879" i="3"/>
  <c r="AB869" i="3"/>
  <c r="AB859" i="3"/>
  <c r="AB851" i="3"/>
  <c r="AB841" i="3"/>
  <c r="AB833" i="3"/>
  <c r="AB821" i="3"/>
  <c r="AB805" i="3"/>
  <c r="AB799" i="3"/>
  <c r="AB793" i="3"/>
  <c r="AB785" i="3"/>
  <c r="AB779" i="3"/>
  <c r="AB771" i="3"/>
  <c r="AB763" i="3"/>
  <c r="AB751" i="3"/>
  <c r="AB737" i="3"/>
  <c r="AB729" i="3"/>
  <c r="AB723" i="3"/>
  <c r="AB719" i="3"/>
  <c r="AB709" i="3"/>
  <c r="AB701" i="3"/>
  <c r="AB689" i="3"/>
  <c r="AB683" i="3"/>
  <c r="AB675" i="3"/>
  <c r="AB667" i="3"/>
  <c r="AB659" i="3"/>
  <c r="AB653" i="3"/>
  <c r="AB643" i="3"/>
  <c r="AB635" i="3"/>
  <c r="AB627" i="3"/>
  <c r="AB609" i="3"/>
  <c r="AB605" i="3"/>
  <c r="AB597" i="3"/>
  <c r="AB593" i="3"/>
  <c r="AB587" i="3"/>
  <c r="AB579" i="3"/>
  <c r="AB571" i="3"/>
  <c r="AB563" i="3"/>
  <c r="AB557" i="3"/>
  <c r="AB543" i="3"/>
  <c r="AB533" i="3"/>
  <c r="AB525" i="3"/>
  <c r="AB513" i="3"/>
  <c r="AB503" i="3"/>
  <c r="AB489" i="3"/>
  <c r="AB479" i="3"/>
  <c r="AB471" i="3"/>
  <c r="AB465" i="3"/>
  <c r="AB449" i="3"/>
  <c r="AB441" i="3"/>
  <c r="AB415" i="3"/>
  <c r="AB211" i="3"/>
  <c r="K211" i="3" s="1"/>
  <c r="AB189" i="3"/>
  <c r="K189" i="3" s="1"/>
  <c r="AB183" i="3"/>
  <c r="K183" i="3" s="1"/>
  <c r="AB175" i="3"/>
  <c r="K175" i="3" s="1"/>
  <c r="AB169" i="3"/>
  <c r="K169" i="3" s="1"/>
  <c r="AB153" i="3"/>
  <c r="AB145" i="3"/>
  <c r="K145" i="3" s="1"/>
  <c r="AB139" i="3"/>
  <c r="AB131" i="3"/>
  <c r="K119" i="3"/>
  <c r="AB87" i="3"/>
  <c r="AB77" i="3"/>
  <c r="AB73" i="3"/>
  <c r="AB63" i="3"/>
  <c r="AB53" i="3"/>
  <c r="AB45" i="3"/>
  <c r="AB25" i="3"/>
  <c r="AB13" i="3"/>
  <c r="AG431" i="3"/>
  <c r="AG3" i="3"/>
  <c r="AH3" i="3" s="1"/>
  <c r="AG489" i="3"/>
  <c r="AH489" i="3" s="1"/>
  <c r="K153" i="3"/>
  <c r="AG301" i="3"/>
  <c r="AG779" i="3"/>
  <c r="AH751" i="3" s="1"/>
  <c r="AG441" i="3"/>
  <c r="AH415" i="3" s="1"/>
  <c r="AH587" i="3"/>
  <c r="AG119" i="3"/>
  <c r="AH111" i="3" s="1"/>
  <c r="AG265" i="3"/>
  <c r="S906" i="3"/>
  <c r="AH221" i="3" l="1"/>
  <c r="W906" i="3"/>
</calcChain>
</file>

<file path=xl/comments1.xml><?xml version="1.0" encoding="utf-8"?>
<comments xmlns="http://schemas.openxmlformats.org/spreadsheetml/2006/main">
  <authors>
    <author>Narda Veronica Velandia Cely</author>
    <author>Pablo Alejandro Giraldo Jimenez</author>
    <author>tc={65EA3B6A-A008-0845-8059-AFB9FB246B47}</author>
    <author>Luis Alberto Valencia Valencia</author>
  </authors>
  <commentList>
    <comment ref="G2" authorId="0" shapeId="0">
      <text>
        <r>
          <rPr>
            <b/>
            <sz val="9"/>
            <color rgb="FF000000"/>
            <rFont val="Tahoma"/>
            <family val="2"/>
          </rPr>
          <t>Narda Veronica Velandia Cely:</t>
        </r>
        <r>
          <rPr>
            <sz val="9"/>
            <color rgb="FF000000"/>
            <rFont val="Tahoma"/>
            <family val="2"/>
          </rPr>
          <t xml:space="preserve">
</t>
        </r>
        <r>
          <rPr>
            <sz val="9"/>
            <color rgb="FF000000"/>
            <rFont val="Tahoma"/>
            <family val="2"/>
          </rPr>
          <t>MODIFICABLE PARA 2020 PERO DEBE ESTAR ALINEADA CON META 2022 PEI</t>
        </r>
      </text>
    </comment>
    <comment ref="AI2" authorId="0" shapeId="0">
      <text>
        <r>
          <rPr>
            <b/>
            <sz val="9"/>
            <color rgb="FF000000"/>
            <rFont val="Tahoma"/>
            <family val="2"/>
          </rPr>
          <t>Narda Veronica Velandia Cely:</t>
        </r>
        <r>
          <rPr>
            <sz val="9"/>
            <color rgb="FF000000"/>
            <rFont val="Tahoma"/>
            <family val="2"/>
          </rPr>
          <t xml:space="preserve">
</t>
        </r>
        <r>
          <rPr>
            <sz val="9"/>
            <color rgb="FF000000"/>
            <rFont val="Tahoma"/>
            <family val="2"/>
          </rPr>
          <t>ASIGNADO POR OAP TRIMESTRALMENTE</t>
        </r>
      </text>
    </comment>
    <comment ref="P176" authorId="1" shapeId="0">
      <text>
        <r>
          <rPr>
            <b/>
            <sz val="9"/>
            <color indexed="81"/>
            <rFont val="Tahoma"/>
            <family val="2"/>
          </rPr>
          <t>Pablo Alejandro Giraldo Jimenez:</t>
        </r>
        <r>
          <rPr>
            <sz val="9"/>
            <color indexed="81"/>
            <rFont val="Tahoma"/>
            <family val="2"/>
          </rPr>
          <t xml:space="preserve">
Evidencias disponible</t>
        </r>
      </text>
    </comment>
    <comment ref="P178" authorId="1" shapeId="0">
      <text>
        <r>
          <rPr>
            <b/>
            <sz val="9"/>
            <color indexed="81"/>
            <rFont val="Tahoma"/>
            <family val="2"/>
          </rPr>
          <t>Pablo Alejandro Giraldo Jimenez:</t>
        </r>
        <r>
          <rPr>
            <sz val="9"/>
            <color indexed="81"/>
            <rFont val="Tahoma"/>
            <family val="2"/>
          </rPr>
          <t xml:space="preserve">
Evidencias disponible</t>
        </r>
      </text>
    </comment>
    <comment ref="P180" authorId="1" shapeId="0">
      <text>
        <r>
          <rPr>
            <b/>
            <sz val="9"/>
            <color indexed="81"/>
            <rFont val="Tahoma"/>
            <family val="2"/>
          </rPr>
          <t>Pablo Alejandro Giraldo Jimenez:</t>
        </r>
        <r>
          <rPr>
            <sz val="9"/>
            <color indexed="81"/>
            <rFont val="Tahoma"/>
            <family val="2"/>
          </rPr>
          <t xml:space="preserve">
Evidencias disponible</t>
        </r>
      </text>
    </comment>
    <comment ref="P182" authorId="1" shapeId="0">
      <text>
        <r>
          <rPr>
            <b/>
            <sz val="9"/>
            <color indexed="81"/>
            <rFont val="Tahoma"/>
            <family val="2"/>
          </rPr>
          <t>Pablo Alejandro Giraldo Jimenez:</t>
        </r>
        <r>
          <rPr>
            <sz val="9"/>
            <color indexed="81"/>
            <rFont val="Tahoma"/>
            <family val="2"/>
          </rPr>
          <t xml:space="preserve">
Evidencias disponible</t>
        </r>
      </text>
    </comment>
    <comment ref="F471" authorId="2" shapeId="0">
      <text>
        <r>
          <rPr>
            <sz val="12"/>
            <color theme="1"/>
            <rFont val="Calibri"/>
            <family val="2"/>
            <scheme val="minor"/>
          </rPr>
          <t>[Comentario encadenado]
Tu versión de Excel te permite leer este comentario encadenado; sin embargo, las ediciones que se apliquen se quitarán si el archivo se abre en una versión más reciente de Excel. Más información: https://go.microsoft.com/fwlink/?linkid=870924
Comentario:
    Consultar el tema de estado de diseño</t>
        </r>
      </text>
    </comment>
    <comment ref="M611" authorId="3" shapeId="0">
      <text>
        <r>
          <rPr>
            <b/>
            <sz val="9"/>
            <color rgb="FF000000"/>
            <rFont val="Tahoma"/>
            <family val="2"/>
          </rPr>
          <t>tratarlo como garantizar que la comision internacional si salga hablarlo con proyectos internacionales:</t>
        </r>
        <r>
          <rPr>
            <sz val="9"/>
            <color rgb="FF000000"/>
            <rFont val="Tahoma"/>
            <family val="2"/>
          </rPr>
          <t xml:space="preserve">
</t>
        </r>
      </text>
    </comment>
  </commentList>
</comments>
</file>

<file path=xl/sharedStrings.xml><?xml version="1.0" encoding="utf-8"?>
<sst xmlns="http://schemas.openxmlformats.org/spreadsheetml/2006/main" count="2078" uniqueCount="1052">
  <si>
    <t>2017 MIPG</t>
  </si>
  <si>
    <t>2018-2022 CUATRIENIO</t>
  </si>
  <si>
    <t>Políticas MiPG Decreto 1499 Sept 2017 y Decreto 612 de 2018</t>
  </si>
  <si>
    <t xml:space="preserve">OBJETIVO  INSTITUCIONAL </t>
  </si>
  <si>
    <t># COMP</t>
  </si>
  <si>
    <t xml:space="preserve">COMPROMISO </t>
  </si>
  <si>
    <t># META 
2022 PEI</t>
  </si>
  <si>
    <t>META 2022 PEI</t>
  </si>
  <si>
    <t>META 2021</t>
  </si>
  <si>
    <t>No. META 2021</t>
  </si>
  <si>
    <t>NOMBRE INDICADOR</t>
  </si>
  <si>
    <t>FÓRMULA INDICADOR</t>
  </si>
  <si>
    <t>AVANCE INDICADOR</t>
  </si>
  <si>
    <t>ACTIVIDADES</t>
  </si>
  <si>
    <t>PONDERACION ACTIVIDAD</t>
  </si>
  <si>
    <t>EVALUACIÓN 
TRIM I</t>
  </si>
  <si>
    <t>EVALUACIÓN 
TRIM II</t>
  </si>
  <si>
    <t>EVALUACIÓN 
TRIM III</t>
  </si>
  <si>
    <t>EVALUACIÓN
 TRIM IV</t>
  </si>
  <si>
    <t>ACUMULADO</t>
  </si>
  <si>
    <t>AVANCE 
I TRIM</t>
  </si>
  <si>
    <t>AVANCE 
II TRIM</t>
  </si>
  <si>
    <t>AVANCE 
III TRIM</t>
  </si>
  <si>
    <t>AVANCE 
IV TRIM</t>
  </si>
  <si>
    <t>GESTION 2021</t>
  </si>
  <si>
    <t>LIDER OBJETIVO</t>
  </si>
  <si>
    <t>RESPONSABLE Y APOYO DEL LIDER</t>
  </si>
  <si>
    <t>COMENTARIO</t>
  </si>
  <si>
    <t>COMENTA20O  GESTION META 2020</t>
  </si>
  <si>
    <t>COMENTARIO  GESTION  COMPROMISO 2020</t>
  </si>
  <si>
    <t>COMENTARIO  GESTION OBJETIVO INSTITUCIONAL 2020</t>
  </si>
  <si>
    <t>RESPONSABLE EN OAP DE APOYAR EVALUACIÓN</t>
  </si>
  <si>
    <t>CUMPLE A 31 DE DIC 2020</t>
  </si>
  <si>
    <t>CONTINÚA PLAN 2021</t>
  </si>
  <si>
    <t>CAMBIO O MODIFICACION DE ACTIVIDADES</t>
  </si>
  <si>
    <t>PLANEACIÓN INSTITUCIONAL</t>
  </si>
  <si>
    <t xml:space="preserve">1. INSTITUCIONALIDAD: Consolidar los roles de autoridad, de prestación del servicio y de investigación de accidentes para dinamizar el crecimiento del transporte aéreo, contribuyendo así a la aviación civil colombiana. </t>
  </si>
  <si>
    <t xml:space="preserve">Lograr que el Estado Colombiano reconozca el carácter estratégico de la aviación civil, fortaleciendo las competencias de la autoridad aeronáutica. </t>
  </si>
  <si>
    <t>Alcanzar la implementación del 100% de los planes de acción orientados al fortalecimiento institucional de la Autoridad Aeronáutica</t>
  </si>
  <si>
    <t>Actualizar el 50% de los permisos de operación de los aeropuertos públicos que no fueron actualizados en los últimos 5 años</t>
  </si>
  <si>
    <t>Aeropuertos públicos con permisos de operación actualizados</t>
  </si>
  <si>
    <t>No. de aeropuertos públicos con permiso de operación actualizados / Total de aeropuertos públicos con permiso de operación desactualizados</t>
  </si>
  <si>
    <t>1. Realizar inventario de aeropuertos públicos con permiso de operación desactualizados.</t>
  </si>
  <si>
    <t>P</t>
  </si>
  <si>
    <t>DIRECCIÓN GENERAL</t>
  </si>
  <si>
    <t>SECRETARIO (A) DE SEGURIDAD OPERACIONAL Y DE LA AVIACIÓN CIVIL</t>
  </si>
  <si>
    <t>Luz Melba Castañeda Lizarazo - Cenaida Jerez Ruiz</t>
  </si>
  <si>
    <t>SI</t>
  </si>
  <si>
    <t>NO</t>
  </si>
  <si>
    <t>E</t>
  </si>
  <si>
    <t>2. Notificar a los entes territoriales (Gobernaciones y alcaldías) que el permiso de operación debe ser actualizado a más tardar al 31 de diciembre de 2022.</t>
  </si>
  <si>
    <t xml:space="preserve">3. Realizar el plan de vigilancia de actualización de los permisos de operación </t>
  </si>
  <si>
    <t>4. Evaluación de la Seguridad Operacional de los aeropuertos objeto de actualización de permiso de operación</t>
  </si>
  <si>
    <t>5. Elaboración de la resolución de actualización (renovación o suspensión) del permiso de operación</t>
  </si>
  <si>
    <t>Contar con los Estudios y Diseños a Fase III para la Construcción de la Sede de la Autoridad Aeronáutica para la Secretaria Seguridad Operacional y de la Aviación Civil (SSOAC) y sus nuevas dependencias</t>
  </si>
  <si>
    <t>Estudios y Diseños de la Infraestructura de la Autoridad Aeronáutica</t>
  </si>
  <si>
    <t>(Actividades  realizadas /  Actividades  programadas)*100</t>
  </si>
  <si>
    <t>1. FASE I
Diagnóstico.
Actividades de campo a ejecutar
Esquema básico</t>
  </si>
  <si>
    <t>COORDINADOR (A) GRUPO  DE INVESTIGACION DE ACCIDENTES</t>
  </si>
  <si>
    <t>2. FASE I 
 Informe</t>
  </si>
  <si>
    <t>3. FASE II 
Anteproyecto
Diseños ingenieria estructural y complementarios
Presupuesto de obra
Trámites</t>
  </si>
  <si>
    <t>4. FASE II 
Informe</t>
  </si>
  <si>
    <t>5. FASE III 
Proyecto arquitectónico
Estudios complementarios
Presupuesto
Documentos complementarios</t>
  </si>
  <si>
    <t>6. FASE III  
Estudios y diseños de la infraestructura de la autridad aeronáutica</t>
  </si>
  <si>
    <t>Realizar un (1) Foro Aeronáutico alineado con el Plan Estratégico Aeronáutico 2030.</t>
  </si>
  <si>
    <t>Foro de Construcción Estratégica</t>
  </si>
  <si>
    <t>Un Foro</t>
  </si>
  <si>
    <t xml:space="preserve">1. Realización Foro </t>
  </si>
  <si>
    <t>JEFE OFICINA ASESORA DE PLANEACIÓN - OAP</t>
  </si>
  <si>
    <t xml:space="preserve">2. Conclusiones y Recomendaciones  Foro </t>
  </si>
  <si>
    <t>Establecer un momento de encuentro a través del cual el Estado Colombiano exponga el carácter estratégico de la aviación civil,  y afiance sus competencias como autoridad aeronáutica, apoyando la recuperación del Sector Aeronáutico Nacional y Regional</t>
  </si>
  <si>
    <t>Realización de la X Edición de la Feria Aeronáutica Internacional F AIR COLOMBIA</t>
  </si>
  <si>
    <t xml:space="preserve">1. Socialización del cronograma y definición de un plan de acción detallado a través de convocatoria a los miembros del Grupo (Autoridades Regionales, otras áreas de Aerocivil relacionadas con el tema y demás responsables de la realización de la Feria). </t>
  </si>
  <si>
    <t>SUBDIRECTOR (A) GENERAL 
COORDINADOR (A) GRUPO FERIA AERONÁUTICA</t>
  </si>
  <si>
    <t>2. Iniciacion del proceso de organización de la Feria (identificación del país invitado,  de nuevos países participantes, participación de las Alcaldías de Rionegro y Medellín y de la Gobernación de Antioquia, entre otras</t>
  </si>
  <si>
    <t>3. Definir la fecha, el formato y detalles para realización de F-AIR 2021</t>
  </si>
  <si>
    <t>4. Revisar, evaluar y conceptuar respecto al formato virtual de F-AIR 2021</t>
  </si>
  <si>
    <t>5. Seguimiento y control al Operador Logistico en las etapas de planeación, ejecución y cierre de la feria</t>
  </si>
  <si>
    <t>6. Definición y Ejecución de la Agenda Académica de F-Air 2021</t>
  </si>
  <si>
    <t>7. Estructuración y acompañamiento al Operador Logistico en el modelo de networking de F-AIR 2021</t>
  </si>
  <si>
    <t>8. Elaboración y estructuración del informe final de F-AIR 2021</t>
  </si>
  <si>
    <t>Adecuar e implementar los procesos, procedimientos y manuales de funciones que exige el Plan de Fortalecimiento Institucional y Organizacional en el rol de autoridad.
Organizacional de la Entidad.</t>
  </si>
  <si>
    <t>Plan de Fortalecimiento Institucional implementado en el xx%</t>
  </si>
  <si>
    <t xml:space="preserve">1. Revisar y analizar los productos del Estudio de Fortalecimiento Institucional </t>
  </si>
  <si>
    <t>COORDINADOR (A) GRUPO COMUNICACIÓN Y PRENSA</t>
  </si>
  <si>
    <t>2. Identificar proceso y actividades prioritarias de implementación</t>
  </si>
  <si>
    <t>3. Estructurar un Plan de Acción y un cronograma de actividades para la implementación efectiva del fortalecimiento Institucional en la Entidad</t>
  </si>
  <si>
    <t xml:space="preserve">4. Implementación del Pllan de Acción de acuerdo con el cronograma establecido </t>
  </si>
  <si>
    <t>Ejecutar una estrategia de comunicación de la información institucional encaminada a fortalecer el carácter estratégico de la Aviación Civil generando en la comunidad una cultura de confianza y credibilidad.</t>
  </si>
  <si>
    <t>Publicaciones Institucionales</t>
  </si>
  <si>
    <t>Número de publicaciones realizadas/número de publicaciones proyectadas</t>
  </si>
  <si>
    <t>1. Realización de mínimo 4 comunicados mensuales</t>
  </si>
  <si>
    <t>2. Realización de minimo 4 informativos en video mensualess</t>
  </si>
  <si>
    <t>3. Realización de campañas digitales - Así van nuestras obras</t>
  </si>
  <si>
    <t>3. Realización de mínimo 4 campañas institucionales mensuales</t>
  </si>
  <si>
    <t>4. Realización del diseño de mínimo 50 piezas informativas mensuales</t>
  </si>
  <si>
    <t xml:space="preserve">5.  Realización de mínimo 4 informativos regionales mensuales  </t>
  </si>
  <si>
    <t>Ser una autoridad de aviación civil que la comunidad aeronáutica identifique por su capacidad de actuación y respuesta, dentro de un amplio espectro de facultades, que darán confianza a los usuarios del transporte aéreo y a la OACI.</t>
  </si>
  <si>
    <t>Materializar el 100% de Acuerdos de Cooperación Técnica Internacional suscritos</t>
  </si>
  <si>
    <t>Materializar 2 Acuerdos de Cooperación Técnica (MoU) ya firmados</t>
  </si>
  <si>
    <t>Acuerdos de Cooperación Internacional materializados</t>
  </si>
  <si>
    <t xml:space="preserve">Número de Acuerdos de Cooperación Técnica materializados./Número de Acuerdos de Cooperación Técnica programados para materializar </t>
  </si>
  <si>
    <t>1. Contactar a las diferentes áreas de la entidad, para socializar los acuerdos MoU firmados.</t>
  </si>
  <si>
    <t>2.Solicitar a las áreas de entidad sus necesidades y viabilidad de apoyo a través de estos acuerdos.</t>
  </si>
  <si>
    <t>3. Presentar propuestas a las Entidades para materializar los acuerdos.</t>
  </si>
  <si>
    <t xml:space="preserve">4. Realizar mesas de trabajo virtuales con las contrapartes y formalizar las actividadesa realizar mediante las actas pertinentes </t>
  </si>
  <si>
    <t>5. Presentar a la Dirección General los documentos requeridos para la firma de Anexos.</t>
  </si>
  <si>
    <t>Lograr que las empresas prestadoras de servicios aéreos y demás usarios involucrados en el proceso de inspección, vigilancia y control, cumplan de manera óptima la normatividad asociada a las actividades aéreas civiles, seguridad operacional, de la aviación civil y la facilitación.</t>
  </si>
  <si>
    <t xml:space="preserve">Actuaciones administrativas </t>
  </si>
  <si>
    <t>Número de proceso iniciados/No procesos recibidos</t>
  </si>
  <si>
    <t xml:space="preserve">1. Iniciar todas las actuaciones administrativas de las procesos recibidos </t>
  </si>
  <si>
    <t>JEFE OFICINA DE TRANSPORTE AÉREO</t>
  </si>
  <si>
    <t>216 Inspecciones a las Empresas del Sector Aéreo en el año</t>
  </si>
  <si>
    <t xml:space="preserve">Número de Inspecciones realizadas/Número de Inspecciones programadas </t>
  </si>
  <si>
    <t xml:space="preserve">2. Sensibilizar a través de campañas el conocimiento y aplicación de las normas </t>
  </si>
  <si>
    <t xml:space="preserve">Contar con un centro de investigación de accidentes aéreos, con tecnología y expertos que desarrollen autónomamente con oportunidad y calidad los procesos de investigación, para prevenir futuros accidentes e incidentes en la aviación civil. y consolidar las redes de apoyo a víctimas y familiares de accidentes aéreos. </t>
  </si>
  <si>
    <t>Centro de Investigaciones de Accidentes Operativo</t>
  </si>
  <si>
    <t>Inicio de la ejecución de la construcción del CIAA</t>
  </si>
  <si>
    <t>Avance en la  construcción del Centro de Investigación de Accidentes, CIAA.</t>
  </si>
  <si>
    <t>(Número actividades cumplidas 
Número actividades planeadas)*100</t>
  </si>
  <si>
    <t>1.Radicación documentación tramites vigencias futuras proyecto CIAA 2022</t>
  </si>
  <si>
    <t>COORDINADOR (A) GRUPO DE INVESTIGACIÓN DE ACCIDENTES</t>
  </si>
  <si>
    <t>2. Radicación Documentación proceso de licitación construcción e interventoría CIAA contratación de construcción e interventoria CIAA</t>
  </si>
  <si>
    <t>3. Apoyo al proceso contractual y legalización de los contratos de construcción e interventoría</t>
  </si>
  <si>
    <t>4. Acitividades preliminares de obra de la construcción e interventoría</t>
  </si>
  <si>
    <t>5. Cimentación y estructura de la construcción. Instalación de redes sanitarias subterraneas con su respectiva interventoría</t>
  </si>
  <si>
    <t xml:space="preserve">Prestar los servicios de navegación aérea bajo una estructura orientada hacia el usuario y vinculada al Plan de Navegación Aérea, para el desarrollo del Sistema Nacional del Espacio Aéreo - SINEA. </t>
  </si>
  <si>
    <t>Desarrollar el 100% de los programas de inversión contenidos en el PNA (COL)</t>
  </si>
  <si>
    <t>Actualizar y revisar el Plan de Navegación Aérea  - PNA COL orientándolo hacia el prestador de Servicios a la Navegación Aérea, los niveles de servicio, la estructura y el usuario.</t>
  </si>
  <si>
    <t>Actualización del Plan de Navegación Aérea.</t>
  </si>
  <si>
    <t>No Volúmenes programados/actualizados</t>
  </si>
  <si>
    <t>1.Integrar usuarios del espacio aéreo al equipo PNACOL, acciones precisas para aportar en la actualización del PNACOL</t>
  </si>
  <si>
    <t>SECRETARIO (A) DE SISTEMAS OPERACIONAL - SSO
SECRETARIO (A) DE SEGURIDAD OPERACIONAL  Y DE LA AVIACIÓN CIVIL -  SSOAC</t>
  </si>
  <si>
    <t>2. Confirmar equipo PNACOL Aerocivil, continuidad para responder a los compromisos (MOU)</t>
  </si>
  <si>
    <t xml:space="preserve">Actualización Volumen II Nivel técnico-operacional Incluye estas tareas:
3. Actualización pronósticos </t>
  </si>
  <si>
    <t>4. Concepto operacional general</t>
  </si>
  <si>
    <t>5. Priorización /categorización/ objetivos/metas con base en análisis FODA, cumplimiento BBB, Insumos SMS, insumos SSP, Nivel de Mantenimiento, Avance ASBU</t>
  </si>
  <si>
    <t>6. Arquitectura datos /diccionario de datos</t>
  </si>
  <si>
    <t>7. Indicadores (SMART)</t>
  </si>
  <si>
    <t>8. Identificación de soluciones óptimas</t>
  </si>
  <si>
    <t>Actualización Volumen III 
9. Monitoreo al desempeño del SNA</t>
  </si>
  <si>
    <t xml:space="preserve">Consolidar unidades integrales prestadoras de servicios aeroportuarios descentralizadas que soporten el crecimiento del transporte aéreo en Colombia. </t>
  </si>
  <si>
    <t>Tener en funcionamiento el (XX)% del nuevo Modelo de Gestión de las Regionales Aeronáuticas</t>
  </si>
  <si>
    <t>Estructurar e implementar el nuevo Modelo de Gestión de las Regionales Aeronáuticas.</t>
  </si>
  <si>
    <t xml:space="preserve"> Modelo de Gestión de las Regionales Aeronáuticas parcialmente estructurado</t>
  </si>
  <si>
    <t>(Número actividades cumplidas/
Número áreas planeadas)*100%</t>
  </si>
  <si>
    <t>1. Definir la estructura organizacional  y la organización Interna del nuevo Modelo de Gestión de las Regionales Aeronáuticas.</t>
  </si>
  <si>
    <t>SUBDIRECTOR (A) GENERAL</t>
  </si>
  <si>
    <t xml:space="preserve">2. Identificar  y Analizar alternativas de Implementación y puesta en marcha del nuevo Modelo de Gestión de las Regionales Aeronáuticas.  </t>
  </si>
  <si>
    <t>Definir las actividades para el cumplimiento del Plan de Acción 2022 a seguir para cumplir los compromisos del PEI 2022.</t>
  </si>
  <si>
    <t>Plan de acción definido con sus actividades 2022.</t>
  </si>
  <si>
    <t xml:space="preserve"> Plan de acción definido con sus actividades, año 2022.</t>
  </si>
  <si>
    <t xml:space="preserve">1. Definir actividades para cumplir metas PEI 2022.  </t>
  </si>
  <si>
    <t xml:space="preserve">2. CONECTIVIDAD: 
Construir una red de servicios de transporte aéreo eficiente que una las regiones del país con los principales centros de producción y de consumo nacionales y del mundo, aprovechando su capacidad integradora.
</t>
  </si>
  <si>
    <t>Promover acuerdos de servicios aéreos con los Estados del mundo, mediante una política aerocomercial que facilite la conexión global de Colombia y amplie las opotunidades de desarrollo.</t>
  </si>
  <si>
    <t>Suscribir 75 Acuerdos bilaterales bajo política de cielos abiertos (Línea base acumulada 2019: 54 Acuerdos)</t>
  </si>
  <si>
    <t>Suscribir y/o actualizar seis (6) instrumentos bilaterales, con enfoque liberalizado.</t>
  </si>
  <si>
    <t>Instrumentos bilaterales con enfoque liberalizado</t>
  </si>
  <si>
    <t xml:space="preserve">Número de instrumentos suscritos y/o actualizados  / Número de instrumentos programados seis (6) </t>
  </si>
  <si>
    <t>1, Coordinación y preparación de evento internacional ICAN 2021</t>
  </si>
  <si>
    <t>JEFE OFICINA DE TRANSPORTE AÉREO - OTA</t>
  </si>
  <si>
    <t>Carlos Humberto Morales – Patricia Elena Cárdenas</t>
  </si>
  <si>
    <t>2. Preparación y envío de modelos de acuerdo y Memorandos de Entendimiento con los diferentes Estados y/o modificaiones entre autoridades</t>
  </si>
  <si>
    <t>3. Negociación de Acuerdos Bilaterales con estados interesados</t>
  </si>
  <si>
    <t>4. Instrumentos bilaterales suscritos.</t>
  </si>
  <si>
    <t xml:space="preserve">Facilitar el acceso a los mercados nacionales mediante la eliminación de trámites y barreras, que incentiven la industria a innovar y operar una red de servicios creciente. </t>
  </si>
  <si>
    <t>Armonizar Normatividad LAR-RAC en el 100%</t>
  </si>
  <si>
    <t xml:space="preserve">Modificar y actualizar las Normas RAC 3, 6,139,153,154 y 155 de los Reglamentos Aeronáuticos de Colombia resaltando la racionalización de los requisitos para el acceso al mercado aéreo  y las modalidades del transporte aéreo. </t>
  </si>
  <si>
    <t xml:space="preserve">Activiades ejecutadas / actividades programadas  </t>
  </si>
  <si>
    <t>1. Revisión, adopción, campaña de divulgación RAC 3</t>
  </si>
  <si>
    <t>2. Revisión, adopción, campaña de divulgación RAC 6</t>
  </si>
  <si>
    <t>3. Revisión, adopción, campaña de divulgación RAC 139</t>
  </si>
  <si>
    <t>Documentos RAC</t>
  </si>
  <si>
    <t>4. Revisión, adopción, campaña de divulgación RAC 153</t>
  </si>
  <si>
    <t>5. Revisión, adopción, campaña de divulgación RAC 154</t>
  </si>
  <si>
    <t>6. Revisión, adopción, campaña de divulgación RAC 155</t>
  </si>
  <si>
    <t>Política aerocomercial nacional liberalizada</t>
  </si>
  <si>
    <t>Promover  la conectividad de los aeropuertos troncales concesionados para aumentar las frecuencias,  mediante un Foro de análisis de conectividad aérea para planificar las estrategias comerciales con participación de las Entidades Regionales, Ministerio de Turismo, Cámaras de Comercio y las Aerolíneas de pasajeros y de carga</t>
  </si>
  <si>
    <t xml:space="preserve">Aumento rutas y frecuencias de conectividad aérea troncal” </t>
  </si>
  <si>
    <t>Número de nuevas rutas y/o frecuencias autorizadas en aeropuertos troncales concesionados.</t>
  </si>
  <si>
    <t>1.	Actualizar el mapa de interesados y colaboradores en las regiones donde operan los aeropuertos troncales concesionados</t>
  </si>
  <si>
    <t xml:space="preserve">2.	Realizar un encuentro regional con los operadores de los aeropuertos troncales concesionados, así como con las aerolíneas, cámaras de comercio e interesados </t>
  </si>
  <si>
    <t xml:space="preserve">3.	Análisis y evaluación de los resultados y acuerdos obtenidos en el encuentro realizado con el fin de presentar recomendaciones de política </t>
  </si>
  <si>
    <t xml:space="preserve">4.	Socialización del documento de recomendaciones de política de conectividad orientado a la facilitación del acceso a los mercados. </t>
  </si>
  <si>
    <t>Promover el aumento de al menos 15 rutas debidamente autorizadas a las empresas de servicios aéreos comerciales de transporte público no regular de pasajeros y a las empresas de servicios regionales para que puedan ofrecer sus servicios sin limitaciones en cuanto a la hora o cantidad de los vuelos semanales o mensuales, pudiendo publicitarlos en los lugares hacia o desde donde los operan, pactar contratos individuales de transporte aéreo directamente con cada pasajero y efectuar reservas para los mismos.</t>
  </si>
  <si>
    <t>Rutas nuevas servidas de manera regular por operadores no regulares o regionales</t>
  </si>
  <si>
    <t>15 Rutas operadas por empresas no regulares o regionales en los mercados no servidos</t>
  </si>
  <si>
    <t xml:space="preserve">1. Realizar tres eventos regionales con los operadores regionales y aerotaxis tendientes a identificar los potenciales mercados para potencializar las condiciones de la resolución 280 de 2019 en las regiones. </t>
  </si>
  <si>
    <t xml:space="preserve">2. Análisis y evaluación de los resultados obtenidos en los eventos regionales realizados con el fin de presentar recomendaciones de política </t>
  </si>
  <si>
    <t xml:space="preserve">3. Socialización del documento de recomendaciones de política de conectividad regional orientado a la facilitación del acceso a los mercados. </t>
  </si>
  <si>
    <t xml:space="preserve">Desarrollar la política para la prestación de servicios aéreos esenciales, que facilite la integración de las zonas apartadas del país, mediante una red de servicios de transporte aéreo apoyada desde el Gobierno Nacional. </t>
  </si>
  <si>
    <t>Política pública para los Servicios Aéreos Esenciales implementada en todos sus componentes.</t>
  </si>
  <si>
    <t>Propuesta de política pública para los Servicios Aéreos Esenciales.</t>
  </si>
  <si>
    <t>Documento de propuesta de la política pública y Metodología para los Servicios Aéreos Esenciales </t>
  </si>
  <si>
    <t xml:space="preserve">Activiades ejecutadas / actividades programadas </t>
  </si>
  <si>
    <t>1. Validación Política y Metodológica con DNP</t>
  </si>
  <si>
    <t>2. Envío y discusión con Viceministerio de Turismo</t>
  </si>
  <si>
    <t>3. Socialización con operadores aéreos</t>
  </si>
  <si>
    <t xml:space="preserve">4. Publicación Política de Rutas Aéreas Esenciales 
</t>
  </si>
  <si>
    <t>Promover la conectividad interurbana o regional, facilitando la operación de helicópteros desde una infraestructura pública adaptada a la operación 24 horas, a fin de explotar las oportunidades que brindan estos equipos.</t>
  </si>
  <si>
    <t>Aplicar el 100% los resultados de los estudios sobre la operación de helicópteros en Colombia</t>
  </si>
  <si>
    <t>Acto administrativo que contenga la normatividad</t>
  </si>
  <si>
    <t>1. Mesas de acercamiento: Operadores de helicoptero y diferentes actores</t>
  </si>
  <si>
    <t>2. Revisión de condiciones técnicas para nuevos helipuertos</t>
  </si>
  <si>
    <t>3. Revisión RAC3 que permita la operación de helicoteros</t>
  </si>
  <si>
    <t>4. Concatenar la normatividad existente en las diferentes areas de la Aerocivil</t>
  </si>
  <si>
    <t>3. COMPETITIVIDAD : 
 Desarrollar políticas públicas y estrategias que fortalezcan el factor de productividad del transporte aéreo y estimulen los servicios para el crecimiento de la aviación civil en Colombia.</t>
  </si>
  <si>
    <t>Lograr un mercado competitivo de prestadores de servicio, a través de la simplificación de regulaciones, la eliminación de barreras al crecimiento y la promoción del ingreso de nuevas inversiones en las actividades de la aviación civil.</t>
  </si>
  <si>
    <t>Implementar el 100% de los resultados de la gestión conjunta con el Gobierno Nacional para revisar la posibilidad de simplificar y racionalizar el esquema de costos y cobros del transporte aéreo</t>
  </si>
  <si>
    <t>Implementar lo dispuesto en la Ley 2052 del 25 de agosto de 2020 Automatización y digitalización de Trámites</t>
  </si>
  <si>
    <t>Trámites automatizados y digitalizados</t>
  </si>
  <si>
    <t xml:space="preserve">No. Tramtes Automatizados y digitalizados  /  No. Tramtes Automatizados y digitalizados propuestos </t>
  </si>
  <si>
    <t xml:space="preserve">1. Revisar y racionalizar los tramites </t>
  </si>
  <si>
    <t xml:space="preserve">JEFE OFICINA DE TRANSPORTE AÉREO - OTA
</t>
  </si>
  <si>
    <t>2. Automatizar y digitalizar los tramites</t>
  </si>
  <si>
    <t>3. Publicar en el SUIT los tramites automatizados y digitalizados</t>
  </si>
  <si>
    <t>Actualización del Estudio de Análisis Red Aeroportuaria para optimización</t>
  </si>
  <si>
    <t>Estudio Actualizado</t>
  </si>
  <si>
    <t xml:space="preserve">Actividades relizadas / actividades programadas </t>
  </si>
  <si>
    <t>1. Actualizar el Estudio de Análisis Red Aeroportuaria para optimización, con  información suministrada de los años 2019 y 2020 de 53 aeródromos administrados por la Aerocivil.</t>
  </si>
  <si>
    <t>JEFE OFICINA DE COMERCIALIZACION E INVERSIÓN</t>
  </si>
  <si>
    <t>2. Presentar el estudio al Comité Directivo</t>
  </si>
  <si>
    <t xml:space="preserve">3. Entregar el estudio con las recomendaciones impartidas por la alta Dirección, al área designada para su implementación
</t>
  </si>
  <si>
    <t>Racionalizar el 100% de los trámites y requisitos de la Oficina de Transporte Aéreo</t>
  </si>
  <si>
    <t>Publicacion y expedicion del RAC 5 (antiguo RAC 3)</t>
  </si>
  <si>
    <t xml:space="preserve">Expedicion RAC 5 </t>
  </si>
  <si>
    <t>1. Publicacion último borrador del RAC 5</t>
  </si>
  <si>
    <t xml:space="preserve">2. Debate del último borrador con la industria </t>
  </si>
  <si>
    <t xml:space="preserve">3. Ajustes al documento RAC 5, conforme a comentarios de la industria </t>
  </si>
  <si>
    <t>4. Publicacion RAC 5</t>
  </si>
  <si>
    <t xml:space="preserve">Propiciar alternativas para la distribución de combustible en los aeropuertos, que permitan la toma de decisiones comerciales por parte de los operadores del transporte aéreo, y evitar distorsiones en los precios del combustible de aviación por su carga tributaria y otros factores.  </t>
  </si>
  <si>
    <t>Poner en marcha el 100% de los acuerdos alcanzados en las mesas de concertación con el DNP, Ministerio de Transporte, Ministerio de Minas y Energía</t>
  </si>
  <si>
    <t>Establecer mesas de trabajo con los Ministerios de Transporte, Minas y Energía Promover, UPME y Ecopetrol para proponer alternativas a la distribución de combustible en ciertas regiones del país</t>
  </si>
  <si>
    <t>Mesas de trabajo realizadas</t>
  </si>
  <si>
    <t>Mesas de trabajo realizadas / Mesas de trabajo programadas</t>
  </si>
  <si>
    <t>1. Programar y llevar a cabo mesas de trabajo</t>
  </si>
  <si>
    <t xml:space="preserve">
JEFE OFICINA DE TRANSPORTE AÉREO - OTA
JEFE OFICINA DE COMERCIALIZACIÓN E INVERSION
</t>
  </si>
  <si>
    <t>2. Documento con conclusiones de las mesas de trabajo</t>
  </si>
  <si>
    <t xml:space="preserve">3.  Propuesta de documento  </t>
  </si>
  <si>
    <t xml:space="preserve">Alcanzar un efectivo encadenamiento del sector, facilitando la transformación productiva de los servicios a los pasajeros, servicios financieros, arrendamientos, seguros, mantenimiento y bienes de capital,  logrando la reducción sustancial del costo hora-bloque por equipo en términos reales. </t>
  </si>
  <si>
    <t>Aplicar el 20% de las recomendaciones dadas en el documento de análisis sobre la optimización de la reducción sustancial del costo hora-bloque por equipo en términos reales, en los aspectos relacionados con la Aerocivil.</t>
  </si>
  <si>
    <t xml:space="preserve">Promover la actualización del documento CONPES 3163 de 2002. Considerar para esto las concluciones y recomendaciones del  FORO IMPACTO DEL COVID – 19 
EN EL TRANSPORTE AÉREO: 
</t>
  </si>
  <si>
    <t xml:space="preserve">Propuesta CONPES </t>
  </si>
  <si>
    <t>1. Documento borrador</t>
  </si>
  <si>
    <t>2. Realización de Foro para analizar el documento de propuesta</t>
  </si>
  <si>
    <t>3. Documento con conclusiones del Foro</t>
  </si>
  <si>
    <t xml:space="preserve">4. Propuesta de documento </t>
  </si>
  <si>
    <t xml:space="preserve">Contar con mecanismos efectivos para la protección de los derechos de los usuarios, frente a los servicios ofrecidos en el transporte aéreo, para mejorar la calidad y satisfacción de éstos.  </t>
  </si>
  <si>
    <t>Actualizar y renovar en el 100% el Sistema de Información de atención al usuario.</t>
  </si>
  <si>
    <t xml:space="preserve">Capacitar y generar acompañamiento a los operadores aereos y a  los funcionarios del Grupo de Atencion al usuario en los diferentes aeropuertos del Pais, para el debido cumplimiento de la normatividad vigente </t>
  </si>
  <si>
    <t xml:space="preserve">12 Campañas de Sensibilización </t>
  </si>
  <si>
    <t>Numero de campañas realizadas/ Numero de campañas programadas</t>
  </si>
  <si>
    <t xml:space="preserve">1. Capacitar en el manejo de situciones con el pasajero </t>
  </si>
  <si>
    <t xml:space="preserve">2. Capacitar en los RAC pertinentes </t>
  </si>
  <si>
    <t xml:space="preserve">3. Capacitar a los operadores y funcionarios de la Aerocivil en las novedades normativas </t>
  </si>
  <si>
    <t xml:space="preserve">Balancear, en el total de ingresos del sector aeroportuario, la participación de los ingresos no regulados, para racionalizar los cobros asociados a las tarifas reguladas para el transporte de pasajeros, equilibrado frente a las necesidades de carga.  </t>
  </si>
  <si>
    <t>Poner en marcha el 100% de las recomendaciones del estudio de aeropuertos no concesionados, para elevar el ingreso no regulado</t>
  </si>
  <si>
    <t xml:space="preserve">Actualizar estudio  y socializar el sistema de información comercial </t>
  </si>
  <si>
    <t xml:space="preserve">Sistema de informacion comercial </t>
  </si>
  <si>
    <t>Actividades realizadas Vs Actividades programadas</t>
  </si>
  <si>
    <t xml:space="preserve">1. Actualizar el estudio denominado Aeropuertos Potenciales Generadores de Ingreso No Regulado
</t>
  </si>
  <si>
    <t xml:space="preserve">JEFE OFICINA DE COMERCIALIZACIÓN EN INVERSIÓN </t>
  </si>
  <si>
    <t>2.Desarrollar Inducción a los Directores Regionales y Administradores  del Sistema de Gestión Comercial a  los aeropuertos no concesionados  de la Aerocivil.</t>
  </si>
  <si>
    <t xml:space="preserve">3. Consolidar un inventario de acciones comerciales acometidas
 por cada Regional, para medir el impacto de la Inducciòn
</t>
  </si>
  <si>
    <t xml:space="preserve">4.Consolidar un inventario de  planos comerciales-publicitarios, con informaciòn enviada por cada Regional, para identificar las áreas de aplicaciòn del Sistema de Gestión Comercial. 
</t>
  </si>
  <si>
    <t xml:space="preserve">Promover la aviación general como un segmento complementario de la actividad aérea, facilitando el acceso a las infraestructuras especiales, para potencializar éste tipo de servicio. </t>
  </si>
  <si>
    <t>Adecuar seis (6) Aeródromos para la aviación General atendiendo sus necesidades particulares. (línea base año 2019 = 3)</t>
  </si>
  <si>
    <t xml:space="preserve">Estructurar el Plan estrategico de Aviacion General </t>
  </si>
  <si>
    <t xml:space="preserve">Plan estrategico de Aviacion General </t>
  </si>
  <si>
    <t>1. Reuniones iniciales con stakeholders - interesados (AOPA, Operadores Aéreos, concesionarios, infraestructura aeroportuaria y otros). Definir los sesi (6) aeropuertos a intervenir</t>
  </si>
  <si>
    <t>SECRETARIO (A) DE SISTEMAS OPERACIONALES - SSO
COORDINADOR (A) GRUPO DE PLANIFICACIÓN AEROPORTUARIA</t>
  </si>
  <si>
    <t xml:space="preserve">2.Definición de la situación actual de la Aviación General en Colombia. </t>
  </si>
  <si>
    <t>3.Diagnostico de la Aviación General en Colombia</t>
  </si>
  <si>
    <t>4.Desarrollo de las alternativas de la Aviación general en Colombia y definir las intervencines en cada aeropuerto con la SSO para qe se programen</t>
  </si>
  <si>
    <t>JEFE OFICINA DE COMERCIALIZACIÓN E INVERSION
JEFE OFICINA DE TRANSPORTE AÉREO</t>
  </si>
  <si>
    <t>4. INFRAESTRUCTURA Y SOSTENIBILIDAD AMBIENTAL: Lograr que la infraestructura, los servicios aeroportuarios, de navegación aérea y la intermodal dad, cuenten con capacidad y eficiencia para atender el crecimiento de la demanda del sector en un contexto ambientalmente sostenible.</t>
  </si>
  <si>
    <t>Empoderar el Plan de Navegación de Aérea (PNA COL) como el instrumento esencial de la planeación a corto, mediano y largo plazo, que guíe las inversiones necesarias para atender de manera eficiente la demanda creciente  por los servicios a la navegación aérea y aeroportuarios, aplicando mecanismos de concertación y actualización con el sector.</t>
  </si>
  <si>
    <t>Realizar el 100% de las inversiones programadas en el proyecto de inversión SINEA conforme al Plan de Navegación Aérea PNA (COL)</t>
  </si>
  <si>
    <t>Aumentar la capacidad, mejorar el desempeño de los sistemas CNS y la automatización para la prestación de los servicios a la Navegacion Aérea.</t>
  </si>
  <si>
    <t>Desempeño   de los sistemas CNS-ATM</t>
  </si>
  <si>
    <t>% actividades ejecutadas/%actividades programadas</t>
  </si>
  <si>
    <t>1. Integrar y poner en funcionamiento los nuevos sistemas CNS-MET.</t>
  </si>
  <si>
    <t xml:space="preserve">SECRETARIO DE SISTEMAS OPERACIONALES </t>
  </si>
  <si>
    <t>DIRECTOR (A) DE TELECOMUNICACIONES DITEL</t>
  </si>
  <si>
    <t>Alma Isabel Roncallo Díaz</t>
  </si>
  <si>
    <t>2. Gestionar los proyectos de los sistemas de vigilancia en base al plan definido</t>
  </si>
  <si>
    <t>3. Gestionar las adquisiciones, implementaciones e intervenciones de los sistemas de comunicaciones aeronáutica en las diferentes estaciones y aeropuertos.</t>
  </si>
  <si>
    <t xml:space="preserve">DIRECTOR (A) DE TELECOMUNICACIONES                               - DITEL                                        DIRECTOR (A). AERONAUTICOS  REGIONALES      
</t>
  </si>
  <si>
    <t>4. Realizar las gestiones necesarias para garantizar la disponibilidad de  los servicios para la navegación aérea prestados a través de los sistemas CNS - MET</t>
  </si>
  <si>
    <t xml:space="preserve">DIRECTOR (A) DE TELECOMUNICACIONES               - DITEL              
DIRECTOR (A) SERVICIOS A LA NAVEGACIÓN AÉREA - DSNA </t>
  </si>
  <si>
    <t>5.  Realizar las gestiones necesarias para mejorar la capacidad de los sistemas de Automatizacion del ATM que  brinden un servicio de implantacion.</t>
  </si>
  <si>
    <t>DIRECTOR (A) DE TELECOMUNICACIONES      - DITEL   
DIRECTOR (A) SERVICIOS A LA NAVEGACIÓN AÉREA - DSNA     
DIRECTOR (A) INFORMÁTICA  SECRETARIO (A) SISTEMAS OPERACIONALES</t>
  </si>
  <si>
    <t>6. Estructurar el concepto operacional y de espacio aereo de las TMA´s.</t>
  </si>
  <si>
    <t xml:space="preserve"> DIRECTOR (A) SERVICIOS A LA NAVEGACIÓN AÉREA - DSNA 
SECRETARIO (A) SISTEMAS OPERACIONALES</t>
  </si>
  <si>
    <t>Mantener los sistemas CNS-MET bajo los parametros requeridos de :disponibilidad, continuidad e integridad</t>
  </si>
  <si>
    <t xml:space="preserve">Nivel de Servicios continuo de los sistemas de  CNS-MET al Proveedor de Servicios a la Navagacion Aerea </t>
  </si>
  <si>
    <t>1. Diagnosticar el estado de los sistemas CNS - MET para establecer las mejoras requeridas</t>
  </si>
  <si>
    <t xml:space="preserve">DIRECTOR (A) DE TELECOMUNICACIONES          - DITEL      
 DIRECTOR (A). AERONAUTICOS  REGIONALES  </t>
  </si>
  <si>
    <t>2. Establecer el plan de mejoramiento y mantenimiento por sistema CNS-MET, atendiendo las políticas de austeridad en el gasto</t>
  </si>
  <si>
    <t>3. Asignar recursos por sistemas CNS-MET de viaticos para implementar el plan de mejoramiento y mantenimiento, atendiendo las políticas de austeridad de gasto.</t>
  </si>
  <si>
    <t>SECRETARIO (A) GENERAL</t>
  </si>
  <si>
    <t xml:space="preserve">4. Presentar informe trimestrales a la Secretaria General del cumplimiento de la asignación de viáticos, para el plan de mejoramiento y mantenimiento </t>
  </si>
  <si>
    <t>DIRECTOR (A) DE TELECOMUNICACIONES          - DITEL      
 DIRECTOR (A). REGIONAL</t>
  </si>
  <si>
    <t>5. Gestion y operación  de la herramienta SIMOA para la prestación de los servicios CNS- MET</t>
  </si>
  <si>
    <t>DIRECTOR (A) DE TELECOMUNICACIONES   - DITEL
DIRECTOR (A) SERVICIOS A LA NAVEGACIÓN AÉREA - DSNA
DIRECTOR (A). REGIONAL</t>
  </si>
  <si>
    <t>6, Desarrollar  mesas de trabajo mensuales interoperativas para evaluar la eficiencia de los sistemas  CNS-MET y socializar los resultados de los gastos asociados.</t>
  </si>
  <si>
    <t xml:space="preserve"> DIRECTOR (A) SERVICIOS A LA NAVEGACIÓN AÉREA - DSNA
SECRETARIO (A) GENERAL</t>
  </si>
  <si>
    <t>7. Gestionar  las facilidades de los sistemas CNS - MET</t>
  </si>
  <si>
    <t>DIRECTOR (A) SERVICIOS A LA              NAVEGACIÓN AÉREA - DSNA                  
DIRECTOR (A) DE TELECOMUNICACIONES - DITEL</t>
  </si>
  <si>
    <t>Contar con un Sistema Nacional del Espacio Aéreo fortalecido, bajo un concepto operacional renovado, soportado en una infraestructura reconfigurada y basado en el Plan de Navegación Aérea (PNA-COL), para obtener eficiencias que incrementen su capacidad actual.</t>
  </si>
  <si>
    <t>Desarrollar el 100% del nuevo concepto operacional del espacio aéreo del sistema aeroportuario ciudad Región Bogotá y del área terminal de Bogotá basado en el Plan de Navegación Aérea (PNA-COL).</t>
  </si>
  <si>
    <t>Desarrollar el concepto opereacional para el
Área terminal de Bogotá.</t>
  </si>
  <si>
    <t>Concepto Operacional  desarrollado</t>
  </si>
  <si>
    <t>DIRECTOR (A) SERVICIOS A LA NAVEGACIÓN AÉREA - DSNA</t>
  </si>
  <si>
    <t>2. Desarrollar las mejoras al concepto.</t>
  </si>
  <si>
    <t xml:space="preserve">Alcanzar la capacidad de adaptación y flexibilidad de las operaciones aéreas en los aeropuertos y el Sistema Nacional del Espacio Aéreo, como elemento fundamental para responder a los efectos del cambio climático. </t>
  </si>
  <si>
    <t>Alcanzar la capacidad de adaptación y flexibilidad de las operaciones aéreas para para responder a los efectos del cambio climático</t>
  </si>
  <si>
    <t>Adaptar los sistemas disponibles para mejorar la
prestación del servicio de gestión de afluencia de tránsito
aéreo y capacidad.</t>
  </si>
  <si>
    <t>ATFCM optimizada</t>
  </si>
  <si>
    <t xml:space="preserve">1. Estructurar e implemetar el proceso CDM. </t>
  </si>
  <si>
    <t xml:space="preserve">DIRECTOR (A) SERVICIOS A LA NAVEGACIÓN AÉREA - DSNA </t>
  </si>
  <si>
    <t>2. Estructurar y socializar el concepto operacional ATFCM.</t>
  </si>
  <si>
    <t>Fortalecer el sistema de información meteorológica.</t>
  </si>
  <si>
    <t xml:space="preserve">Servicio MET mejorado </t>
  </si>
  <si>
    <t>1. Determinar la capacidad del modelo numerico  global GFS en la generacion de pronostico a corto a y mediano plazo</t>
  </si>
  <si>
    <t xml:space="preserve"> 
 DIRECTOR (A) SERVICIOS A LA NAVEGACIÓN AÉREA - DSNA </t>
  </si>
  <si>
    <t>2. Gestionar las adquisiciones, implementaciones e intervenciones  de los sistemas MET con equipamiento que contribuya a disminuir las afectaciones por fenomenos meteorologicos adversos</t>
  </si>
  <si>
    <t>DIRECTOR (A) DE TELECOMUNICACIONES - DITEL</t>
  </si>
  <si>
    <t>Desarrollar el concepto operacional todo tiempo para
llegadas y salidas en el aeropuerto Jose María Córdova de
Rionegro.</t>
  </si>
  <si>
    <t>Concepto Operacional todo tiempo desarrollado</t>
  </si>
  <si>
    <t>SECRETARIO (A) DE SISTEMAS OPERACIONALES</t>
  </si>
  <si>
    <t>Contar con una infraestructura para el Aeropuerto Ciudad Región, en la Sabana de Bogotá, con una visión integradora y capacidad suficiente para continuar facilitando el desarrollo de la actividad del transporte aéreo sin restricciones al desarrollo</t>
  </si>
  <si>
    <t xml:space="preserve">Implementar el 100% de la política pública para el desarrollo y modernización del aeropuerto Ciudad Región programada para el periodo. </t>
  </si>
  <si>
    <t>Optimizar la infraestructura y la operación de la Ciudad Región.</t>
  </si>
  <si>
    <t xml:space="preserve">Infraestrutura Ciudad Region </t>
  </si>
  <si>
    <t>1. Realizar intervenciones en infraestructura en proyectos en ejecución, coordinadas para lograr la operación continua de Ciudad Region.</t>
  </si>
  <si>
    <t xml:space="preserve">DIRECTOR (A) DE SERVICIOS AEROPORTUARIOS
DIRECTOR (A) DE TELECOMUNICACIONES - DITEL 
</t>
  </si>
  <si>
    <t xml:space="preserve">2. Realizar el  Desarrollo de documentos precontractuales para la contratcion del SDP en la Ciudad Región ELDORADO
</t>
  </si>
  <si>
    <t>3. Realizar seguimiento de las obras complementarias del Aeropuerto El Dorado.</t>
  </si>
  <si>
    <t>JEFE OFICINA DE COMERCIALIZACIÓN EN INVERSIÓN</t>
  </si>
  <si>
    <t>Aumentar o mejorar la capacidad de la Ciudad Región</t>
  </si>
  <si>
    <t>Capacidad Mejorada Ciudad Region</t>
  </si>
  <si>
    <t>1.  Realizar seguimiento a proyecto en ejecucion Estudiios y Diseños Pista Norte</t>
  </si>
  <si>
    <t>SECRETARIO (A) DE SISTEMAS OPERACIONALES - SSO</t>
  </si>
  <si>
    <t>2. Mantener actualizada la informacion sobre el traslado de los  tanques de combustible, construccion e implementacion de la nueva infraestructura de suministro de combustible  en el Aeropuerto El Dorado.</t>
  </si>
  <si>
    <t>3. Optimizar y fortalecer la coordinacion interinstitucional ANI/AEROCIVIL.</t>
  </si>
  <si>
    <t>Articular los diferentes modos de transporte a la
operación de los aeropuertos de ciudad región con
criterios de intermodalidad.</t>
  </si>
  <si>
    <t>1. Participar en el desarrollo de los proyectos viales que integren a los aeropuertos Bogota Ciudad Region</t>
  </si>
  <si>
    <t>SECRETARIO (A) SISTEMAS OPERACIONALES</t>
  </si>
  <si>
    <t>2. Participar en el desarrollo de proyectos Ferreos de Bogota Ciudad Region</t>
  </si>
  <si>
    <t>3. Participar en el proyecto de sistemas de transporte masivo de Bogota Ciudad Region</t>
  </si>
  <si>
    <t>4. Participar en los procesos de estructuracion que el gobierno nacional establezca para los proyectos ILES del area de influencia de Bogota Ciudad Region.</t>
  </si>
  <si>
    <t>Implementar medidas de manejo ambiental establecidas en la Licencia Ambiental para la optimización de la operación del Aeropuerto El Dorado</t>
  </si>
  <si>
    <t xml:space="preserve">Avanzar en un %30 en la implementación de las medidas de manejo ambiental </t>
  </si>
  <si>
    <t>Numero de actividades ejecutadas/Numero de actividades programadas para el periodo</t>
  </si>
  <si>
    <t xml:space="preserve">1. Presentacion de información adicional y plan de implementación       </t>
  </si>
  <si>
    <t>DIRECTOR (A) DE SERVICIOS AEROPORTUARIOS - DSA</t>
  </si>
  <si>
    <t xml:space="preserve">2. Implementación de medidas de mitigación del Plan de Manejo </t>
  </si>
  <si>
    <t>Desarrollar la infraestructura para centros de conexión (HUBs) complementarios para la aviación continental, que provean servicios punto a punto a los más importantes nodos internacionales.</t>
  </si>
  <si>
    <t>Monitorear y realizar seguimiento al 100% del programa de inversiones ajustadas al Plan Maestro del aeropuerto Internacional José María Córdova para el periodo</t>
  </si>
  <si>
    <t>Gestion predial para la expansión de la infraestructura del aeropuerto de José María Cordova.</t>
  </si>
  <si>
    <t>Gestion Predial socializada</t>
  </si>
  <si>
    <t>1. Revisar  los resultados de la consultoría</t>
  </si>
  <si>
    <t>2. Socializar  los resultados (Coordinación con Planes Maestros)</t>
  </si>
  <si>
    <t>Avanzar en la ejecución y desarrollo de la infraestructura planificada para aeropuerto de José María Cordova.</t>
  </si>
  <si>
    <t>Infraestructura Jose Maria Cordova</t>
  </si>
  <si>
    <t>1. Ejecutar el 100% de las inversiones programadas en 2021 en el aeropuerto Internaciona José María Cordova</t>
  </si>
  <si>
    <t>DIRECTOR (A) DE SERVICIOS AEROPORTUARIOS</t>
  </si>
  <si>
    <t>Monitorear y realizar seguimiento a la APP-IP y/o obra pública al 100% del programa de inversiones ajustado del Plan Maestro Aeroportuario del aeropuerto Alfonso Bonilla Aragón para el periodo.</t>
  </si>
  <si>
    <t>Mejorar la infraestructura del Aeropuerto troncal  1 Alfonso Bonilla Aragón</t>
  </si>
  <si>
    <t>Aeropuertos troncales mejorados</t>
  </si>
  <si>
    <t>1. Ejecutar el 100% de las inversiones programada en 2021 en el aeropuerto Alfonso Bonilla Aragón</t>
  </si>
  <si>
    <t xml:space="preserve">DIRECTOR (A) DE INFRAESTRUCTURA </t>
  </si>
  <si>
    <t>2. Coordinar el proceso de reversión y entrega del Aeropuerto Alfonso Bonilla Aragón</t>
  </si>
  <si>
    <t>JEFEOFICINA DE COMERCIALIZACIÓN EN INVERSIÓN</t>
  </si>
  <si>
    <t>Monitorear y realizar seguimiento a las IP presentados por ANI a la Aerocivil y a las concesiones.</t>
  </si>
  <si>
    <t>Aprovechamiento de las APP-IP</t>
  </si>
  <si>
    <t>1. Actualizar la hoja de ruta de las IP Suroccidente</t>
  </si>
  <si>
    <t>2. Celebrar Mesas estrategicas con la ANI, para los aeropuertos de Cali y Buenaventura.</t>
  </si>
  <si>
    <t xml:space="preserve">Promover las inversiones en los aeropuertos troncales para desarrollar infraestructuras aeroportuarias que faciliten la operación a bajo costo, mejoren el acceso, el potencial turístico de las regiones y desarrollen su infraestructura para atender mínimo aeronaves clase C. </t>
  </si>
  <si>
    <t>Avanzar en el 100% de las inversiones determinadas en el   programa de inversión, por APP/IP y/o Obra Pública, para mejorar los 15 aeropuertos troncales en el periodo</t>
  </si>
  <si>
    <t>Mejorar 15 aeropuertos Troncales en su infraestructura lado aire y tierra</t>
  </si>
  <si>
    <t xml:space="preserve">1. Realizar seguimiento a intervenciones en infraestructura en proyectos en ejecución (14 Aeropuertos) </t>
  </si>
  <si>
    <t>DIRECTOR (A) DE SERVICIOS AEROPORTUARIOS
DIRECTOR (A) DE TELECOMUNICACIONES - DITEL</t>
  </si>
  <si>
    <t>2. Gestión  pre-contractual de proyectos estructurados</t>
  </si>
  <si>
    <t>DIRECTOR (A) DE SERVICIOS AEROPORTUARIOS
DIRECTOR (A) DE TELECOMUNICACIONES - DITEL 
COORDINADOR (A) GRUPO GESTIÓN DE PROYECTOS AERONAUTICOS</t>
  </si>
  <si>
    <t>3. Actualización de planes Maestros de los Aeropuertos (El alcaraván de Yopal, Aeropuerto Rafael nuñez de cartagena).</t>
  </si>
  <si>
    <t>COORDINACIÓN (A) GRUPO PLANIFICACIÓN AEROPORTUARIA
COORDINACIÓN (A) GRUPO GESTIÓN DE PROYECTOS AERONAUTICOS</t>
  </si>
  <si>
    <t>4. Actualización de planes Maestros de los Aeropuertos de Centro Norte Monteria, quibdo, carepa, corozal, tolu.</t>
  </si>
  <si>
    <t>COORDINADOR (A) GRUPO PLANIFICACIÓN AEROPORTUARIA 
COORDINADOR (A) GRUPO GESTIÓN DE PROYECTOS AERONAUTICOS</t>
  </si>
  <si>
    <t>5. Actualizar el plan maestro villavicencio  y Elaboracion de los esquemas de planificación para los aeropuertos de paz de ariporo y trinidad )</t>
  </si>
  <si>
    <t>COORDINADOR (A) GRUPO ADMINISTRACIÓN DE INMUEBLES</t>
  </si>
  <si>
    <t>6. Revisar la viabilidad  de aplicar el modelo de operación y mantenimiento aeroportuario en un aeropuerto administrado por la Aerocivil</t>
  </si>
  <si>
    <t>JEFE OFICINA DE COMERCIALIZACIÓN EN INVERSION
DIRECTOR (A) DE SERVICIOS AEROPORTUARIOS - DSA</t>
  </si>
  <si>
    <t>Monitorear y realizar seguimiento a las IP´s presentados por ANI a la Aerocivil y a las concesiones.</t>
  </si>
  <si>
    <t>Fortalecimiento de procedimientos  de las APP-IP</t>
  </si>
  <si>
    <t>1.  Actualizar la hoja de ruta de las IP (Troncales de San Andres y Providencia ,Cali y Cartagena)</t>
  </si>
  <si>
    <t>JEFE OFICINA DE COMERCIALIZACIÓN EN INVERSION</t>
  </si>
  <si>
    <t>2. Celebrar Mesas estrategicas con la ANI para los aeropuertos de Cali, Cartagena - San Andres y Providencia.</t>
  </si>
  <si>
    <t>Mantener la Operación  del Aeropuerto Rafael Nuñez Cartagena con posterioridad a la reversión.</t>
  </si>
  <si>
    <t>Reversión y retoma del aeropuerto por Aerocivil</t>
  </si>
  <si>
    <t>1. Coordinar el proceso de reversión y entrega del Aeropuerto Rafael Nuñez</t>
  </si>
  <si>
    <t>JEFE OFICINA DE COMERCIALIZACIÓN EN INVERSIÓN
 SECRETARIO (A) DE SISTEMAS OPERACIONALES - SSO
SECRETARIO (A) GENERAL</t>
  </si>
  <si>
    <t>Desarrollar el Plan Estratégico Ambiental del sector, incorporando el CORSIA como elemento integrado de la política ambiental y un sistema de acreditación ambiental aeroportuaria o mecanismo similar, que orienten la infraestructura aeronáutica y aeroportuaria en la mitigación del impacto ambiental.</t>
  </si>
  <si>
    <t>Ejecutar el 100% de actividades programadas del Plan de Acción del Plan Estratégico ambiental.</t>
  </si>
  <si>
    <t xml:space="preserve">Continuar con la fase de diseño y referencia  para establecer el nivel de emisiones de CO2  en el marco de implantación de CORSIA (2020-2021) e implementacion del Plan de reducción de emisiones de CO2. </t>
  </si>
  <si>
    <t xml:space="preserve">Avanzar en un %50 en la implementación del CORSIA y UN 30% en la implementación Plan de Reducción de emisiones de CO2 </t>
  </si>
  <si>
    <t>1. Realizar reuniones de seguimiento con las aerolineas de los  reportes de emisiones de 2021</t>
  </si>
  <si>
    <t>2. Recepción reportes de las aerolineas de emisiones de CO2 del año 2020</t>
  </si>
  <si>
    <t xml:space="preserve">3. Verificacion y evaluación de la medición y reporte de las aerolineas </t>
  </si>
  <si>
    <t>4. Reporte AEROCIVIL OACI</t>
  </si>
  <si>
    <t>5. Realizar reuniones de seguimiento a la implementación del Pla de Reducción de emisiones de CO2 (2 reuniones)</t>
  </si>
  <si>
    <t>DIRECTOR (A) DE SERVICIOS AEROPORTUARIOS - DSA 
JEFE OFICINA DE TRANSPORTE AÉREO - OTA</t>
  </si>
  <si>
    <t xml:space="preserve">6.  Lleva a nivel 3 la certificación de ACA (Airport Carbon Acreditation) a dos Aeropor </t>
  </si>
  <si>
    <t xml:space="preserve">Caracterizacion  y formulacion del  Plan de Gestrion Social para  5 nuevos aeropuertos y implementación del Plan de Gestión social </t>
  </si>
  <si>
    <t>Avanzar en un 100% con la formulación del Plan de Gestion  Social y en un 30% en la implementación del Plan de gestión socilal</t>
  </si>
  <si>
    <t>1. Caracterizacion social  para 5 aeropuertos</t>
  </si>
  <si>
    <t>2. Fformulación del plan de Gestión social para 5 aeropuertos</t>
  </si>
  <si>
    <t>3. Socialización del Plan de gestión Social de los primeros 5 aeropuertos</t>
  </si>
  <si>
    <t>DIRECTOR (A) DE SERVICIOS AEROPORTUARIOS - DSA
COORDINADOR (A) GRUPO GESTIÓN DE PROYECTOS AERONAUTICOS</t>
  </si>
  <si>
    <t>4. Implementación de medidas del Plan de gestión Social de los primeros 5 aeropuertos</t>
  </si>
  <si>
    <t>Formulación e implementación Plan de Gestión de riesgo en 5 Aeropuertos</t>
  </si>
  <si>
    <t>Avanzar en un 100% con la formulación del Plan de Gestión de riesgo  y en un 30% en la implementación del  Plan de Gestion de Riesgo de desastres</t>
  </si>
  <si>
    <t xml:space="preserve">1.Adoptar mediante acto administrativo  la metodología del cálculo del riesgo mutiamenaza </t>
  </si>
  <si>
    <t xml:space="preserve">2.Gestión precontractual y contractual </t>
  </si>
  <si>
    <t>DIRECTOR (A) DE SERVICIOS AEROPORTUARIOS - DSA 
COORDINADOR (A) GRUPO GESTIÓN DE PROYECTOS AERONAUTICOS</t>
  </si>
  <si>
    <t>3, Formulación del paln de Gestión de riesgos para 5 aeropuertos</t>
  </si>
  <si>
    <t xml:space="preserve">4. Continuar con la Implementación de las mediidas del Plan de Gestión de riesgos </t>
  </si>
  <si>
    <t>Contar con una infraestructura de aeropuertos regionales adecuadamente mantenida y mejorada, en donde los aeropuertos con vocación especial al turismo, al comercio, a la carga o a lazos culturales desarrollen su capacidad de atender la demanda del servicio.</t>
  </si>
  <si>
    <t>Realizar el 100% de las inversiones programadas en los seis (6) proyectos de inversión a cargo de las Direcciones Regionales Aeronáuticas conforme al Plan de Navegación Aérea PNA (COL) en el periodo.</t>
  </si>
  <si>
    <t>Cumplimiento de la ejecuciòn de actividades de intervención de  aeropuertos con vocacion de turismo, comercio, carga y lazos culturales.</t>
  </si>
  <si>
    <t>Cumplimiento de la ejecuciòn de actividades de intervención programadas por las Direcciones Regionales Aeronáuticas</t>
  </si>
  <si>
    <t>Total de actividades ejecutadas / Total de actividades para la evaluación programadas</t>
  </si>
  <si>
    <t>1. Ejecutar el 100% de las inversiones programada en 2021 en el aeropuerto de  Nuqui</t>
  </si>
  <si>
    <t>2. Ejecutar el 100% de las inversiones programada en 2021 en el aeropuerto de  Villavicencio</t>
  </si>
  <si>
    <t>3. Ejecutar el 100% de las inversiones programada en 2021 en el aeropuerto de Tolu</t>
  </si>
  <si>
    <t>4. Ejecutar el 100% de las inversiones programada en 2021 en el aeropuerto de  Mompox</t>
  </si>
  <si>
    <t>5. Ejecutar el 100% de las inversiones programada en 2021 en el aeropuerto de Pitalito</t>
  </si>
  <si>
    <t>6. Ejecutar el 100% de las inversiones programada en 2021 en el aeropuerto de Puerto Carreño</t>
  </si>
  <si>
    <t>7. Avanzar en la adquisición predial aeropuertos regionales de Tolu y Neiva</t>
  </si>
  <si>
    <t>8. Cumplir con la ejecuciòn de las intervención programadas en los proyectos de inversion Region</t>
  </si>
  <si>
    <t>SECRETARIO (A) DE SISTEMAS OPERACIONALES - SSO
 DIRECTOR (A) REGIONALES</t>
  </si>
  <si>
    <t>Ejecucion de la construccion de pista  (1,460 mts)  del aeropuerto del Café</t>
  </si>
  <si>
    <t>Avance de la gestion Aerocafe</t>
  </si>
  <si>
    <t>1. Adelantar la Contratación por el Patrimonio Autónomo  de la pista de 1460*30 m</t>
  </si>
  <si>
    <t>DIRECTOR (A) INFRAESTRUCTURA AEROPORTUARIA - DIA
DIRECTOR (A) ADMNISTRATIVO
DIRECTOR (A) FIANCIERA</t>
  </si>
  <si>
    <t>2. Realizar seguimiento al convenio  Intercolombia /Aerocafé / Aerocivil y sus contratos derivados</t>
  </si>
  <si>
    <t>SECRETARIO (A) DE SISTEMAS OPERACIONALES - SSO 
JEFE OFICINA ASESORA DE PLANEACIÓN - OAP</t>
  </si>
  <si>
    <t xml:space="preserve">Contribuir con la definición de mecanismos de acceso a fuentes de financiación de cooperación internacional, regalías, fondos de inversiones para la paz, recursos nación u otras fuentes, a fin de fomentar el desarrollo de la infraestructura de aeropuertos para los Servicios Aéreos Esenciales- ASAE. </t>
  </si>
  <si>
    <t>Asistir técnicamente 30 aeropuertos propiedad de las entidades territoriales, para el fortalecimiento de la infraestructura de transporte aéreo a nivel nacional. 
(Línea base 2019 = 4)</t>
  </si>
  <si>
    <t>Gestiones ante las entidades de orden nacional, para proyectos priorizados del orden territorial</t>
  </si>
  <si>
    <t xml:space="preserve"> Total de gestiones realizadas en el marco del contrato interadministrativo / Total de gestiones programadas en el marco del contrato interadministrativo</t>
  </si>
  <si>
    <t>1. Acompañar las gestiones de ENTERRITORIO, con las entidades de orden nacional, para buscar posibles fuentes de financiación, en el marco del contrato interadministrativo</t>
  </si>
  <si>
    <t>Desarrollar plataformas logísticas especializadas aeronáuticas que faciliten y promuevan la intermodalidad del transporte aéreo, y las actividades de soporte a la aviaciòn.</t>
  </si>
  <si>
    <t>Incorporar en los documentos de planificación aeroportuaria el desarrollo de infraestructuras logísticas especializada y el criterio de en las fichas de los proyectos de inversión donde sea viable</t>
  </si>
  <si>
    <t xml:space="preserve">Integracion del concepto ILE a los aeropuertos </t>
  </si>
  <si>
    <t>1. Desarrollo de documentos precontractuales para la contratación de la consultoría en Infraestructuras Logísticas especializadas (ILES).</t>
  </si>
  <si>
    <t xml:space="preserve">COORDINADOR (A) GRUPO DE PLANIFICACIÓN AEROPORTUARIA </t>
  </si>
  <si>
    <t xml:space="preserve">2. Adjudicación del proceso contractual </t>
  </si>
  <si>
    <t>3. Socializar los resultados.</t>
  </si>
  <si>
    <t>4. Promover con la ANI la incorporacion  de las ILE en los procesos de APP-IP</t>
  </si>
  <si>
    <t>JEFE OFICINA DE COMERCIALIZACIÓN EN INVERSIÓN 
COORDINADOR (A) GRUPO DE PLANIFICACIÓN AEROPORTUARIA</t>
  </si>
  <si>
    <t>5. INDUSTRIA AERONÁUTICA Y CADENA DE SUMINISTRO: Potenciar la industria aeronáutica como un importante proveedor de piezas, partes y componentes aeronáuticos certificados para la región y como punto focal en la producción de aeronaves livianas (ALS) y no tripuladas (RPAS), impulsando a su vez servicios de mantenimiento y reparación de aeronaves.</t>
  </si>
  <si>
    <t>Promover la transformación productiva sostenible, aplicando altas capacidades profesionales, que le den valor agregado a los productos y formen parte de la cadena de suministro de la región</t>
  </si>
  <si>
    <t>Poner en marcha el 100% de las recomendaciones de la mesa de trabajo para la promoción de la transformación productiva sostenible</t>
  </si>
  <si>
    <t>Un (1) encuentro triada Estado - industria - academia</t>
  </si>
  <si>
    <t>Encuentro Realizado</t>
  </si>
  <si>
    <t>Encuentros Realizados/Encuentros programados</t>
  </si>
  <si>
    <t xml:space="preserve">1. Definición tematicas y mesas de trabajo </t>
  </si>
  <si>
    <t>SECRETARIO DE SEGURIDAD OPERACIONAL Y DE LA AVIACIÓN CIVIL</t>
  </si>
  <si>
    <t xml:space="preserve">CENTRO DE ESTUDIOS AERONÁUTICOS 
</t>
  </si>
  <si>
    <t>Jorge Cuenca – Héctor Pomar</t>
  </si>
  <si>
    <t xml:space="preserve">2. Definición de agenda y convocatoria del encuentro </t>
  </si>
  <si>
    <t>3. Desarrollo del encuentro</t>
  </si>
  <si>
    <t xml:space="preserve">4. Documento de conclusiones y recomendaciones </t>
  </si>
  <si>
    <t>Un (1) encuentro para tratar el tema de inlcusión de género en la entidad y el sector</t>
  </si>
  <si>
    <t>Fortalecer los procesos de certificación de productos aeronáuticos, TAR, TARE, MRO´s, entre otros, contribuyendo y soportando el crecimiento de la industria y del sector</t>
  </si>
  <si>
    <t>Emitir 100% de certificados de funcionamiento CDF y/o documento equivalente, de las solicitudes presentadas que cumplen requisitos</t>
  </si>
  <si>
    <t>Participar en 2 equipos de certificación o recertificación multinacional de Organizaciones de Mantenimiento Aprobadas (OMA´s), coordinadas por el SRVSOP de acuerdo a las solicitudes presentadas por los usuarios y/o entes aeronáuticos</t>
  </si>
  <si>
    <t>Participación en equipos de certificación o recertificación multinacional de Organizaciones de Mantenimiento Aprobadas (OMA´s) de acuerdo a las solicitudes presentadas por los usuarios y/o entes aeronáuticos</t>
  </si>
  <si>
    <t>Número de participaciones en procesos de certificación o recertificación de Organizaciones de Mantenimiento Aprobadas (OMA´s) de acuerdo a las solicitudes presentadas por los usuarios y/o entes aeronáuticos</t>
  </si>
  <si>
    <t>1. Asignación del inspector que participará en los procesos de certificación o recertificación multinacional</t>
  </si>
  <si>
    <t>SECRETARIO (A) DE SEGURIDAD OPERACIONAL Y DE LA AVIACIÓN CIVIL - SSOAC</t>
  </si>
  <si>
    <t>2. Elaboración del/los documento(s) que soportan la certificación o recertificación de la Organización de Mantenimiento Aprobada</t>
  </si>
  <si>
    <t xml:space="preserve">Certificar o actualizar cuatro (4) Organizaciones de Mantenimiento Aprobadas bajo estándares del RAC 145 </t>
  </si>
  <si>
    <t>Participación en equipos de certificación o actualización de Organizaciones de Mantenimiento Aprobadas bajo los estándares del RAC 145 de acuerdo a las solicitudes presentadas por los usuarios y/o entes aeronáuticos</t>
  </si>
  <si>
    <t xml:space="preserve">Número de Número de participaciones en procesos de certificación  o actualización de Organizaciones de Mantenimiento Aprobadas bajo estándares del RAC 145 </t>
  </si>
  <si>
    <t>1.  Asignación del inspector o inspectores que adelantarán los procesos de certificación o actualización de la certificación de Organizaciones de Mantenimiento Aprobadas</t>
  </si>
  <si>
    <t>2. Notificación del cierre de la fase final de certificación/actualización</t>
  </si>
  <si>
    <t>3. Documento que soporta la emisión/actualización del certificado de funcionamiento</t>
  </si>
  <si>
    <t xml:space="preserve">Contar con los mecanismos de reconocimiento de los productos aeronáuticos producidos en Colombia, por parte de las autoridades aeronáuticas líderes en el mundo, que promuevan la generación de valor agregado en la industria y sus exportaciones. </t>
  </si>
  <si>
    <t>Aprobar el 100% de las solicitudes que cumplen requisitos sobre la operación de aeronaves fabricadas de kit de acuerdo al RAC 21.855.</t>
  </si>
  <si>
    <t>Expedir circulares informativas y Realizar acompañamiento a las partes interesadas de los procesos de certificación para STC´s, PMA, OTE, ALS, Aeronaves experimentales y Fabricación de partes que cumplan un estándar técnico internacional como son: SAE, ASTM, MIL, NAS, AN, AS, MS, ANSI, etc.</t>
  </si>
  <si>
    <t>Circulares informativas expedidas</t>
  </si>
  <si>
    <t>Documento (circular expedida)</t>
  </si>
  <si>
    <t>1. Elaborar documentos para revisión por parte de la coordinación y del grupo CPA.</t>
  </si>
  <si>
    <t>2. Presentar ante el equipo de Estandarización los documentos revisados por la coordinación del grupo CPA</t>
  </si>
  <si>
    <t>3. Socializar al interior de la Aeronáutica Civil, como también ante las partes interesadas los documentos aprobados en equipo de estandarización</t>
  </si>
  <si>
    <t>4. Publicación en la página web de la Aerocivil de los documentos expedidos</t>
  </si>
  <si>
    <t>Aceptar fabricación de partes bajo un estándar técnico internacional (SAE ó ASTM ó MIL ó NAS ó AN ó AS ó MS ú ANSI, etc.)</t>
  </si>
  <si>
    <t>Documento de aceptación de partes</t>
  </si>
  <si>
    <t>1 (un) Documento de aceptación de partes</t>
  </si>
  <si>
    <t xml:space="preserve">1. Revisar la viabilidad de la información técnica radicada por el usuario que realiza la aplicación </t>
  </si>
  <si>
    <t>2. Visita del grupo de certificación a las instalaciones del solicitante</t>
  </si>
  <si>
    <t>3. Gestión de las actividades como autoridad para la aceptación/aprobación de la certificación de partes producida bajo un estándar técnico internacional.</t>
  </si>
  <si>
    <t>4. Expedición de la aceptación/aprobación del documento dato técnico.</t>
  </si>
  <si>
    <t>Certificar el 100% de solicitudes presentadas con cumplimiento de requisitos, para el modelo de aeronaves en categoría ALS</t>
  </si>
  <si>
    <t>Emitir certificados de aeronavegabilidad especial categoria ALS en producción</t>
  </si>
  <si>
    <t>Certificado de aeronavegabilidad en Certificado de aeronavegabilidad especial categoría ALS</t>
  </si>
  <si>
    <t>Certificados emitidos de aeronavegabilidad especial categoria ALS</t>
  </si>
  <si>
    <t>1. Revisar la viabilidad de la información técnica radicada por el usuario que realiza la aplicación.</t>
  </si>
  <si>
    <t>2. Inspección por parte del Grupo de Certificación a las instalaciones del solicitante.</t>
  </si>
  <si>
    <t>3. Cumplir con las actividades de Autoridad para la certificación de aeronaves en categoría liviana ALS.</t>
  </si>
  <si>
    <t>4. Expedición del certificado de aeronavegabilidad especial en categoría liviana ALS</t>
  </si>
  <si>
    <t>Realizar el control y vigilancia a las empresas fabricantes de las tres aeronaves ALS certificadas durante el año 2019</t>
  </si>
  <si>
    <t>Ejeucución del Cronograma de inspecciones</t>
  </si>
  <si>
    <t>3 cronogramas de inspecciones ejecutados</t>
  </si>
  <si>
    <t>1. Elaboración del cronograma de inpecciones</t>
  </si>
  <si>
    <t>2. Visita de inspección a las instalaciones del solicitante.</t>
  </si>
  <si>
    <t>3. Informe de inspección de conformidad del control y vigilancia efectuado</t>
  </si>
  <si>
    <t xml:space="preserve">Lograr al 90% de la competencia del personal y poseer un 100% de estructura documental solida requerida por OACI para proyectar a la UAEAC como estado de diseño. </t>
  </si>
  <si>
    <t>Lograr la actualización del 80% de los procedimientos de Certificación mediante la guía del inspector CPA</t>
  </si>
  <si>
    <t>Cronograma de actualización de los procedimientos de certificación mediante la guía del inspector CPA</t>
  </si>
  <si>
    <t>actividades ejecutadas / Actividades Planeadas *100%</t>
  </si>
  <si>
    <t>1. Elaborar un cronograma para la actualización de la Guía del Inspector CPA, asignando a los inspectores CPA, como responsables por capítulos.</t>
  </si>
  <si>
    <t>2. Efectuar la revisión por capítulos con cada inspector asignado como responsable.</t>
  </si>
  <si>
    <t>3. Gestionar ante el equipo de estandarización los capítulos revisados para aprobación del citado equipo.</t>
  </si>
  <si>
    <t>4. Gestionar la publicación de los capítulos actualizados, en la página web de la Aerocivil como en el Sistema de Gestión Calidad de la Entidad.</t>
  </si>
  <si>
    <t>Lograr el 90% del cronograma planteado para capacitacion y entrenamiento para la vigencia 2021 según las tematicas del PIESO (Programa de Instrucción y Entrenamiento)</t>
  </si>
  <si>
    <t>PIESO implantado por servidor público y área</t>
  </si>
  <si>
    <t>1. Entregar a la Dirección de Estándares de Vuelo y a la Secretaría de Seguridad Operacional y de la Aviación Civil, el cronograma de cursos para la vigencia 2021.</t>
  </si>
  <si>
    <t>GRUPO DE CERTIFICACIÓN DE PRODUCTOS AERONÁUTICOS</t>
  </si>
  <si>
    <t>2. Apoyar en lo técnico a la SSOAC para la consecución de los cursos relacionados en el cronograma.</t>
  </si>
  <si>
    <t>3. Ejecutar el cronograma elaborado para la vigencia 2021.</t>
  </si>
  <si>
    <t>4. Efectuar seguimiento y establecer avances del cronograma elaborado para el 2021.</t>
  </si>
  <si>
    <t>LIDER DE OBJETIVO</t>
  </si>
  <si>
    <t>6. DESARROLLO DEL TALENTO HUMANO EN EL SECTOR: Fortalecer la gestión del conocimiento para lograr el desarrollo integral y sostenible del talento humano, en línea con el crecimiento de la aviación civil en Colombia</t>
  </si>
  <si>
    <t>Disponer de un Sistema de Gestión del Talento Humano que permita responder a las necesidades del Sector Aeronáutico en cantidad y calidad.</t>
  </si>
  <si>
    <t>Disponer de una plataforma virtual de capacitación</t>
  </si>
  <si>
    <t xml:space="preserve">
Formular y Desarrollar el 100% el Plan Institucional de Capacitación - PIC</t>
  </si>
  <si>
    <t xml:space="preserve">
PIC 2022 formulado</t>
  </si>
  <si>
    <r>
      <rPr>
        <strike/>
        <sz val="12"/>
        <color theme="1"/>
        <rFont val="Arial"/>
        <family val="2"/>
      </rPr>
      <t xml:space="preserve">
</t>
    </r>
    <r>
      <rPr>
        <sz val="12"/>
        <color theme="1"/>
        <rFont val="Arial"/>
        <family val="2"/>
      </rPr>
      <t xml:space="preserve">(Actividades realizadas/ actividaddes programadas)*100
 </t>
    </r>
  </si>
  <si>
    <t>1. Diagnóstico de necesidades de aprendizaje organizacional Plan Institucional de Capacitación 2022.</t>
  </si>
  <si>
    <t>CEA – SECRETARIA GENERAL – DIRECCIÓN TALENTO HUMANO</t>
  </si>
  <si>
    <t xml:space="preserve">
DIRECCIÓN DE TALENTO HUMANO </t>
  </si>
  <si>
    <t>Luz Melba Castañeda Lizarazo - Marta Barrera</t>
  </si>
  <si>
    <t>2. Construcción  del Plan Institucional de Capacitación 2022</t>
  </si>
  <si>
    <t>3. Formulación del Plan Institucional de Capacitación 2022</t>
  </si>
  <si>
    <t xml:space="preserve">
PIC 2021 Desarrollado</t>
  </si>
  <si>
    <t xml:space="preserve">Cursos desarrollados/cursos programados </t>
  </si>
  <si>
    <t>4.  Diagnóstico de necesidades de aprendizaje organizacional Plan Institucional de Capacitación 2021</t>
  </si>
  <si>
    <t>5. Realizar los procesos de contratación para suplir necesidades de demanda del Plan Institucional de Capacitación 2021</t>
  </si>
  <si>
    <t>6. Desarrollo del Plan Institucional de Capacitación 2021</t>
  </si>
  <si>
    <t>7. Seguimiento y consolidación del Informe  de  resultados de desarrollo del PIC, Personal Capacitado de la Entidad para el 2021.</t>
  </si>
  <si>
    <t>Formular y Desarrollar el 100% de la  oferta  Académica orientada a la formación en  la gestión aeronáutica  integral  y fortalecimiento  institucional con mediacion virtual.</t>
  </si>
  <si>
    <r>
      <rPr>
        <sz val="12"/>
        <color theme="1"/>
        <rFont val="Arial"/>
        <family val="2"/>
      </rPr>
      <t>Oferta Académica desarrollad</t>
    </r>
    <r>
      <rPr>
        <strike/>
        <sz val="12"/>
        <color theme="1"/>
        <rFont val="Arial"/>
        <family val="2"/>
      </rPr>
      <t>a</t>
    </r>
  </si>
  <si>
    <t>(Cursos Realizados  /Cursos Programados)*100</t>
  </si>
  <si>
    <t>1. Elaboración de la programación académica.</t>
  </si>
  <si>
    <t xml:space="preserve"> JEFE  OFICINA AERONAUTICA - CENTRO DE ESTUDIOS AERONÁUTICOS (CEA) </t>
  </si>
  <si>
    <t>2. Desarrollo de  las actividades de la oferta académica.</t>
  </si>
  <si>
    <t>3. Seguimiento y consolidación de los resultados de la ejecución de la oferta académica.</t>
  </si>
  <si>
    <t>Mediación virtual fortalecida</t>
  </si>
  <si>
    <t>(Actividades del Trimestre  realizadas /  Activid
ades del trimestre  programadas)*100</t>
  </si>
  <si>
    <t>4. Actualización y administración de la Plataforma LMS Moodle.</t>
  </si>
  <si>
    <t>5. Diseño y producción de 20 OVAs temáticos para fortalecer la oferta académica.</t>
  </si>
  <si>
    <t>Desarrollar en 2  Direcciones  Regionales Aeronáuticas  una prueba  Piloto de Descentralizacion de los procesos  de formacion.</t>
  </si>
  <si>
    <t>Modelo Tipo Implementado en regionales aeronáuticas</t>
  </si>
  <si>
    <r>
      <t xml:space="preserve">
</t>
    </r>
    <r>
      <rPr>
        <sz val="12"/>
        <color theme="1"/>
        <rFont val="Arial"/>
        <family val="2"/>
      </rPr>
      <t>Actividades   realizadas /  Actividades  programadas)*100</t>
    </r>
  </si>
  <si>
    <t>1.Definición de Criterios y selección de las Direcciones Regionales Aeronáuticas con capacidad institucional para el desarrollo de gestión académica [proyecto piloto].</t>
  </si>
  <si>
    <t>2. Coordinar con las Direcciones Regionales Aeronáuticas para el fortalecimiento de la capacidad institucional  fisica instalada y tecnológica [Dotación - adecuación fisica y tecnológica]</t>
  </si>
  <si>
    <t>3.  Identificar y Evaluar el talento humano académico y administrativo  disponible en  las Direcciones Regionales Aeronáuticas</t>
  </si>
  <si>
    <t>4. Formalizar  los programas académicos de las Direcciones Regionales Aeronáuticas del proyecto piloto</t>
  </si>
  <si>
    <t>5. Desarrollar las actividades Académicas de la Oferta Académica en las Regionales seleccionadas</t>
  </si>
  <si>
    <t>p</t>
  </si>
  <si>
    <t>6. Realizar informe de seguimiento y evaluación del proyecto de desconcentración de la gestión educativa en las  Direcciones Regionales Aeronáuticas</t>
  </si>
  <si>
    <t>Consolidar la investigación en los campos aeronáuticos y aeroespaciales, con el apoyo de la industria, la academia y la cadena de investigadores, integrados en un centro de investigaciones aeronáutico.</t>
  </si>
  <si>
    <t>Implementar el 100% de los productos de investigación desarrollados en el cuatrienio 2018-2022.</t>
  </si>
  <si>
    <t xml:space="preserve">Elaborar y publicar 10 productos de  investigación, que  contribuyan  al  fortalecimiento de los procesos  de ciencia,  tecnologia e innovación en la  industria Aeronáutica  y al desarrollo del Talento Humano </t>
  </si>
  <si>
    <t xml:space="preserve"> 10 productos de investigación sometidos (que ya fueron recibidos por el ente evaluador)</t>
  </si>
  <si>
    <t>(Productos de investigación sometidos / productos de investigación programados)*100</t>
  </si>
  <si>
    <t>1. Identificación concreta de los productos de investigación alineados con los procesos de ciencia y tecnología e innovación de la industria aeronáutica y al desarrollo del talento humano (Seguridad Operacional; Seguridad de la aviación civil; Gestión de la aviación y Protección del Medio Ambiente)</t>
  </si>
  <si>
    <t>2. Elaboración y sometimiento de   los  productos  de  investigación</t>
  </si>
  <si>
    <t>3. Realización del Cuarto  Encuentro  de Investigación  del  Sector Aeronáutico</t>
  </si>
  <si>
    <t>Definir la estructura del centro de Investigación y sus capacidades (Software, Hardware y Laboratorios)</t>
  </si>
  <si>
    <t>Documento de estructuración del  Centro de Investigación Aeronáutico realizado</t>
  </si>
  <si>
    <t>Un documento de estructuración del Centro de Investigación Aeronáutico</t>
  </si>
  <si>
    <t>1. Presentación del documento donde se define estructura y capacidades del Centro de Investigación Aeronáutico</t>
  </si>
  <si>
    <t>Alcanzar una amplia oferta de capacitación orientada a la gestión aeronáutica integral, en todos los niveles y campos: aeroespaciales, aeronavegabilidad, mantenimiento, seguridad operacional y de la aviación civil, servicios a la navegación aérea, servicios aeroportuarios, servicios en tierra y gestión de aerolíneas, carga, RPAS, aspectos ambientales o aquellos nuevos campos que aparezcan en el tránsito del plan.</t>
  </si>
  <si>
    <t>Instituto de Educación Superior IES operando y funcionando</t>
  </si>
  <si>
    <t>Radicar dos nuevos nuevos documentos maestros para tramite  de dos registros calificados de educación</t>
  </si>
  <si>
    <t xml:space="preserve">Programas de Educación Superior Radicados </t>
  </si>
  <si>
    <t>Actividades realizadas /  Actividades  programadas)*100</t>
  </si>
  <si>
    <t>1. Inicio de impartición de cursos Tecnología Gestión de Tránsito Aéreo</t>
  </si>
  <si>
    <t xml:space="preserve">2. Pre-Radicado Condiciones Institucionales y Documentos anexos </t>
  </si>
  <si>
    <t xml:space="preserve">3. Radicación del Programa de Tecnología en Electrónica Aeronáutica </t>
  </si>
  <si>
    <t>4. Radicación del Programa Profesional en Administración Aeroportuaria</t>
  </si>
  <si>
    <t>5. Respuesta de completitud de los procesos</t>
  </si>
  <si>
    <t>Fortalecer  la oferta  Academica del CEA, a través  del Desarrollo de  la Cátedra de Sostenibilidad Ambiental en  nivel avanzado, donde se incluye  Cambio Climático del Sector y CORSIA, incorporando los elementos que directa o indirectamente influyan en el Sistema ambiental y en la infraestructura y operación aeroportuaria y aeronáutica.</t>
  </si>
  <si>
    <r>
      <rPr>
        <strike/>
        <sz val="12"/>
        <color theme="1"/>
        <rFont val="Arial"/>
        <family val="2"/>
      </rPr>
      <t xml:space="preserve">
</t>
    </r>
    <r>
      <rPr>
        <sz val="12"/>
        <color theme="1"/>
        <rFont val="Arial"/>
        <family val="2"/>
      </rPr>
      <t>Catedra de sostenibilidad ambiental Nivel avanzado impartida</t>
    </r>
  </si>
  <si>
    <t>Actividades realizadas /  Actividades programadas)*100</t>
  </si>
  <si>
    <t xml:space="preserve">1.Aprobación instancias  cuerpos  colegiados   del  Plan de Estudios. Nivel Avanzado de la Cátedra de sostenibilidad ambiental </t>
  </si>
  <si>
    <t>JEFE DE OFICINA AERONAUTICA - CENTRO DE ESTUDIOS AERONÁUTICOS (CEA) 
DIRECTOR (A) DE SERVICIOS AEROPORTUARIOS
COORDINADOR (A) GRUPO DE GESTION AMBIENTAL Y CONTROL FAUNA</t>
  </si>
  <si>
    <t>2.Incorporación dentro de  la  oferta  Academica de la  Cátedra de Sostenibilidad Nivel Avanzado</t>
  </si>
  <si>
    <t>3. Impartición de la  Cátedra de Sostenibilidad Nivel Avanzado</t>
  </si>
  <si>
    <t>4. Informe de seguimiento y evaluación sobre la impartición de la  Cátedra de Sostenibilidad Nivel Avanzado</t>
  </si>
  <si>
    <t>Fortalecer la oferta académica del Centro de Estudios Aeronáuticos CEA,  a través del desarrollo de la Catedrá Aeronáutica</t>
  </si>
  <si>
    <t>Catedra aeronáutica impartida</t>
  </si>
  <si>
    <t>1. Estructurar el plan instruccional de la Catedra Aeronáutica</t>
  </si>
  <si>
    <t>2. Impartición de la Catedra Aeronáutica</t>
  </si>
  <si>
    <t>3. Informe de seguimiento y evaluación sobre la impartición de la Catedra Aeronáutica</t>
  </si>
  <si>
    <t>Implementar Programa de Proyección social,  que beneficie las comunidades localizadas en las áreas de influencia aeroportuarias</t>
  </si>
  <si>
    <t xml:space="preserve">  áreas de influencia aeroportuaria intervenidos con programa de Proyeccion Social  </t>
  </si>
  <si>
    <t>Numero de áreas de influencia intervenidos /  Numero de áreas de influencia programados (5)</t>
  </si>
  <si>
    <t>1. Articular  la intervención social del Grupo de Gestión Ambiental y  los procesos académicos del CEA  en las comunidades de las zonas aledañas de los aeropuertos: Internacional El Dorado,  Internacional El Edén,  Internacional Simón Bolívar,  Vanguardia,  Reyes Murillo.</t>
  </si>
  <si>
    <t xml:space="preserve">2.  Desarrollo de las actividades de intervención propias en las comunidades de las zonas aledañas de los aeropuertos: Internacional El Dorado,  Internacional El Edén,  Internacional Simón Bolívar,  Vanguardia,  Reyes Murillo. </t>
  </si>
  <si>
    <t>3. Seguimiento, medición del impacto y mejora continua de las actividades realizadas</t>
  </si>
  <si>
    <t xml:space="preserve">Fortalecer las  Unidades de  Instruccion ATS  a nivel  Nacional  </t>
  </si>
  <si>
    <t>Unidades de Instrucción ATS</t>
  </si>
  <si>
    <t>1.Definir  cronograma de  entrenamientos para  personal  ATC en las  Unidades de  Instrucción</t>
  </si>
  <si>
    <t xml:space="preserve">JEFE DE OFICINA AERONAUTICA - CENTRO DE ESTUDIOS AERONÁUTICOS (CEA) </t>
  </si>
  <si>
    <t>2.Aplicacion de  los lineamientos del Manual de  instrucción  y  Entrenamiento en el Puesto de trabajo para ATS</t>
  </si>
  <si>
    <t>3.Desarrollar  el  plan de entrenamiento  para  Control de Aeródromo, Áreas  Terminales  y  Áreas  Superiores en  las  Unidades  de  Instrucción</t>
  </si>
  <si>
    <t>4. Seguimiento  y  Medición  del  Impacto  en la  Operación   respecto al desarrollo de los  entrenamientos   en  las  Unidades de  Instrucción</t>
  </si>
  <si>
    <t xml:space="preserve">Cualificar el talento humano desarrollando el Marco Nacional de Cualificaciones de la aviación civil para asegurar las competencias y propiciar la movilidad laboral en el país y en la región. </t>
  </si>
  <si>
    <t>Disponer del Marco Nacional de Cualificaciones del sector de aviación civil en el 100%</t>
  </si>
  <si>
    <t>Construir el Marco de Cuaificaciones para el Sector de  Aviación Civil</t>
  </si>
  <si>
    <t>Marco Nacional de Cualificaciones para el sector de Aviación Civil</t>
  </si>
  <si>
    <t>Actividades realizadas /  Actividades programadas*100</t>
  </si>
  <si>
    <t>1. Estructuración de las cualificaciones del sector de la aviación civil</t>
  </si>
  <si>
    <r>
      <t>2.</t>
    </r>
    <r>
      <rPr>
        <b/>
        <sz val="12"/>
        <color theme="1"/>
        <rFont val="Arial"/>
        <family val="2"/>
      </rPr>
      <t xml:space="preserve"> </t>
    </r>
    <r>
      <rPr>
        <sz val="12"/>
        <color theme="1"/>
        <rFont val="Arial"/>
        <family val="2"/>
      </rPr>
      <t>Catálogo de Cualificación del sector de la aviación civil.</t>
    </r>
  </si>
  <si>
    <t>3. Definición de mesas de trabajo para la articulación con el sistema educativo colombiano y el sector productivo</t>
  </si>
  <si>
    <t>4. Seguimiento  y  Medición  a las fases de construcción del Marco de Cualifiaciones para el Sector de Aviación Civil, acorde al Plan Técnico y Financiero</t>
  </si>
  <si>
    <t>Promover la suscripción de convenios con entidades extranjeras, para propiciar el intercambio de experiencias y conocimientos.</t>
  </si>
  <si>
    <t>Suscribir 6 convenios 
(Línea base 2019: 3)</t>
  </si>
  <si>
    <t xml:space="preserve">Suscripcion  2  Memorandos de  Entendimiento con Entidades de nivel Nacional e  internacional  de  carácter académico y con enfoque  hacia  el campo  aeronáutico. </t>
  </si>
  <si>
    <t>Memorandos de  Entendimiento suscritos</t>
  </si>
  <si>
    <r>
      <t xml:space="preserve">
</t>
    </r>
    <r>
      <rPr>
        <sz val="12"/>
        <color theme="1"/>
        <rFont val="Arial"/>
        <family val="2"/>
      </rPr>
      <t xml:space="preserve">(Número de Memorandos de entendimiento suscritos/Número de memorandos de entendimiento programados)*100  </t>
    </r>
  </si>
  <si>
    <t>1.Estructurar el portafolio de servicios de la oferta académica del CEA y el Plan de Marketing para su socialización.</t>
  </si>
  <si>
    <t xml:space="preserve">2. Determinar y contactar a entidades nacionales y extranjeras para la suscripción de los Memorandos de Entendimiento </t>
  </si>
  <si>
    <t>4. Suscribir   2 Memorandos de  Entendimiento con Entidades de nivel Nacional e  internacional</t>
  </si>
  <si>
    <t>7. SEGURIDAD OPERACIONAL Y DE LA AVIACIÓN CIVIL:
 Posicionar a Colombia como el país con el mayor nivel de implementación efectiva de estándares y mejores prácticas en seguridad operacional (safety), seguridad de la aviación civil (security) y facilitación, en un entorno de confianza y de cultura justa en compañía del sector.</t>
  </si>
  <si>
    <t>Ampliar la capacidad del Estado en materia de vigilancia de la seguridad operacional y de la seguridad de la aviación civil, pasando de una vigilancia prescriptiva a una vigilancia basada en riesgos, para acompañar al crecimiento del sector aeronáutico.</t>
  </si>
  <si>
    <t>Implementar el 100% del Sistema de Vigilancia basada en riesgos</t>
  </si>
  <si>
    <t xml:space="preserve">Mantener actualizado al 100% de  las estructuras de datos que permitan definir perfiles de riesgo (proactivo, basado en reportes obligatorios MOR, BIRD, MMPP) y alcanzar al 50% de actualización de la estructura de datos provenientes de reportes de malfunction.                                                                                                                                                            </t>
  </si>
  <si>
    <t>Bases de datos validadas</t>
  </si>
  <si>
    <t>2 Bases de datos validadas</t>
  </si>
  <si>
    <t>1. Mantener actualizado al 100% de  las estructuras de datos que sean la base para la definición de perfiles de riesgo (proactivo, basado en reportes obligatorios MOR, BIRD, MMPP)</t>
  </si>
  <si>
    <t>SECRETARIO SEGURIDAD OPERACIONAL Y DE LA AVIACIÓN CIVIL Y SECRETARIO SISTEMAS OPERACIONALES</t>
  </si>
  <si>
    <t>SECRETARIO (A) DE SEGURIDAD OPERACIONAL Y DE LA AVIACIÓN CIVIL - SSOAC. ING OLGA BEATRIZ MARTINEZ / CAPITAN FRANCISCO OSPINA</t>
  </si>
  <si>
    <t>Hernando Andrés Cifuentes – Héctor Pomar</t>
  </si>
  <si>
    <t xml:space="preserve">2. Alcanzar al 50% de actualización de la estructura de datos provenientes de reportes de malfunction.        </t>
  </si>
  <si>
    <t>Validar al 100% las estructuras de datos que permitan definir perfiles de riesgo (reactivo e incidentes graves)</t>
  </si>
  <si>
    <t>1 Base de datos validada</t>
  </si>
  <si>
    <t>1. Validar al 100% las estructuras de datos que permitan definir perfiles de riesgo (reactivo, incidentes graves)</t>
  </si>
  <si>
    <t>Compilar al 100% las recomendaciones generadas del ECSO (Insumo)</t>
  </si>
  <si>
    <t>Documento con recomendaciones del ECSO</t>
  </si>
  <si>
    <t>1 Documento con recomendaciones del ECSO</t>
  </si>
  <si>
    <t xml:space="preserve">1. Recopilar registros de recomendaciones del ECSO </t>
  </si>
  <si>
    <t>2. Organizar los registros</t>
  </si>
  <si>
    <t>Documentar al 90%  la estructura de la vigilancia basada en riesgos para la Secretaría de Seguridad Operacional y de la Aviación Civil y proponer listas priorizadas de riesgos con el fin de delinear perfiles de riesgo.</t>
  </si>
  <si>
    <t>Documento Estructura de la vigilancia basada en riesgos</t>
  </si>
  <si>
    <t>1 Documento estructura de la vigilancia basada en riesgos documentada en textos aplicables a cada uno de los grupos que realiza vigilancia en la SSOAC</t>
  </si>
  <si>
    <t>1. Definir de manera formal el entrenamiento en Seguridad Operacional que involucre la vigilancia basada en riesgos.</t>
  </si>
  <si>
    <t>2. Definir las herramientas para la evaluación de los SMS de los proveedores de servicios.</t>
  </si>
  <si>
    <t>3. Presentar borradores de priorización de riesgos</t>
  </si>
  <si>
    <t>4. Presentar el documento resultante de la estructura de vigilancia basada en riesgos</t>
  </si>
  <si>
    <t>Apropiar en el sector las mejores prácticas en seguridad operacional de la OACI, con el fin de corregir la brecha en la implementación de los elementos críticos del sistema de vigilancia de la seguridad operacional, de manera adaptativa a la aproximación de monitoreo continuo, para disminuir el perfil de riesgo de Colombia en la seguridad operacional y su gestión continua.</t>
  </si>
  <si>
    <t>Lograr el 85% de implementación efectiva de los requerimientos definidos en las PQs de la auditoría USOAP, basados en la autoevaluación de las áreas de auditoria correspondientes a la SSOAC.</t>
  </si>
  <si>
    <t>Lograr el 80% de implementación efectiva de los requerimientos definidos en las PQs  de la auditoría USOAP, basados en la autoevaluación de las áreas de auditoria correspondientes a la SSOAC.</t>
  </si>
  <si>
    <t xml:space="preserve"> Planes de Acción  basados en la autoevaluación de las áreas de auditoria correspondientes a la SSOAC.</t>
  </si>
  <si>
    <t>80 % cumplimiento cronograma de las actividades  basadas  en la autoevaluación de las áreas de auditoria correspondientes a la SSOAC.</t>
  </si>
  <si>
    <t>1. 40 % de PQS cerradas Cronograma GANTT</t>
  </si>
  <si>
    <t>2. Seguimientos trimestrales que verifiquen avance cronograma GANTT</t>
  </si>
  <si>
    <t>Afianzar el escenario regional concentrado alrededor del Sistema Regional de Cooperación para la Vigilancia de la Seguridad Operacional SVRSOP, participando en el intercambio de información y el apoyo en la vigilancia, para fortalecer la seguridad operacional de la aviación.</t>
  </si>
  <si>
    <t>Llevar a cabo dos (2) misiones de exportación de conocimiento a los países SAM mediante el SVRSOP</t>
  </si>
  <si>
    <t>Llevar a cabo una (1) misión de exportación de conocimiento a los países SAM mediante el SRVSOP</t>
  </si>
  <si>
    <t>Misión de exportación de conocimiento a los países SAM mediante el SVRSOP</t>
  </si>
  <si>
    <t>1 Misión de exportación de conocimiento a los países SAM mediante el SVRSOP</t>
  </si>
  <si>
    <t>1. Asignación de los expertos</t>
  </si>
  <si>
    <t>2. Atender la solicitud del sistema SVRSOP</t>
  </si>
  <si>
    <t xml:space="preserve">3. Informe de comisión </t>
  </si>
  <si>
    <t>Desarrollar el Programa del Estado para la gestión de la autoridad en seguridad operacional, PEGASO.</t>
  </si>
  <si>
    <t>Implementar el 70% del Programa del Estado para la Gestión de la Autoridad en Seguridad Operacional, PEGASO</t>
  </si>
  <si>
    <t xml:space="preserve">Alcanzar un Programa Estatal de Gestión de la Autoridad en Seguridad Operacional (PEGASO) 40% Sostenible (planificado) </t>
  </si>
  <si>
    <t>Cronograma implementación PEGASO (por fases)</t>
  </si>
  <si>
    <t># actividades por fase gestionadas / # actividades por fase programadas</t>
  </si>
  <si>
    <t>1. Gestionar actividades pendientes del Gap analysis, pendientes de 2019</t>
  </si>
  <si>
    <t>2. Compilar y coordinar con las demás responsables de actividades del SSP, las actividades de las que ellos son responsables</t>
  </si>
  <si>
    <t>3. Producir anexo(s) al PCSO que contemplen actividades de "gap analysis"</t>
  </si>
  <si>
    <t>4. 40% de implementación de actividades referidas en el Gap Analysis del SSP.</t>
  </si>
  <si>
    <t>Desarrollar el Plan Nacional de Seguridad de la Aviación Civil alineado con el Plan Global de Seguridad de la Aviación Civil (GASeP) promulgado por la OACI.</t>
  </si>
  <si>
    <t>Implementar el 40% de la hoja de ruta del Plan Global de Seguridad de la Aviación Civil de Colombia -GASEP</t>
  </si>
  <si>
    <t xml:space="preserve">Implementar el 35% de la hoja de ruta del Plan Global de Seguridad de la Aviación Civil de Colombia - GASEP en lo que corresponde a las tareas propias del Estado. </t>
  </si>
  <si>
    <t>Hoja de Ruta del Plan Global de Seguridad de la Aviación Civil - Colombia</t>
  </si>
  <si>
    <t>#de actividades programadas en la Hoja de Ruta
/
#actividades ejecutadas</t>
  </si>
  <si>
    <t>1. Implementar las actividades planteadas en la hoja de ruta en lo que corresponde a las tareas propias del Estado.</t>
  </si>
  <si>
    <t>2. Seguimiento al cumplimiento de las actividades planteadas en la hoja de ruta en lo que corresponde a las tareas propias del Estado.</t>
  </si>
  <si>
    <t>Fortalecer el Sistema de Gestión de la Seguridad de la Aviación Civil (SeMS).</t>
  </si>
  <si>
    <t>Implementar el 60% del modelo para la recopilación y análisis de datos en materia de la seguridad de la Aviación Civil.</t>
  </si>
  <si>
    <t>Implementar el 40% del modelo para la recopilación y análisis de datos en materia de la seguridad de la Aviación Civil.</t>
  </si>
  <si>
    <t>Recopilación y análisis de datos relacionados con eventos de Seguridad de la Aviación Civil</t>
  </si>
  <si>
    <t>#de aeropuertos internacionales que generan reportes
/
#de aeropuertos internacionales</t>
  </si>
  <si>
    <t xml:space="preserve">1. Documentar en el SGC el Manual de Operación del Formato de Reporte Obligatorio de Eventos (ROE). </t>
  </si>
  <si>
    <t>2. Divulgación del modelo para la recopilación y análisis de datos con aeropuertos internacionales.</t>
  </si>
  <si>
    <t>3. Recopilación de datos de seguridad de la aviación civil de los aeropuertos internacionales descritos en el RAC 14.</t>
  </si>
  <si>
    <t>4. Análisis de datos de seguridad de la aviación civil de los aeropuertos internacionales descritos en el RAC 14.</t>
  </si>
  <si>
    <t>Mejorar la capacidad del Estado en la aplicación de un sistema de Vigilancia de la Seguridad Operacional basado en riesgos, disponiendo de mecanismos para la compilación, transformación y administración de datos de seguridad operacional (Safety BIG DATA), que permitan generar análisis estadísticos para la toma de decisiones.</t>
  </si>
  <si>
    <t>Implementar en el 100% el Sistema de Compilación y procesamiento de datos de seguridad operacional (SCDPS)</t>
  </si>
  <si>
    <t>Contar con 1 herramienta de compilacion de datos de obligatorio reporte</t>
  </si>
  <si>
    <t>Herramientas de compilacion de datos de obligatorio reporte</t>
  </si>
  <si>
    <t>1 herramienta de compilacion de datos de obligatorio reporte</t>
  </si>
  <si>
    <t>1. Desarrollar e implementar formulario reportes Malfunction (RAC 4), en línea</t>
  </si>
  <si>
    <t>2. Divulgar formulario emitidos</t>
  </si>
  <si>
    <t>3. Coleccionar data recibida de reportes obligatorios (Malfunction), en bases de datos Oracle</t>
  </si>
  <si>
    <t>4. Generar tablero de mando (dashboard) básico para Autoridad</t>
  </si>
  <si>
    <t xml:space="preserve">Emitir el 1er informe anual de Seguridad Operacional y crear tableros para los eventos BIRD
</t>
  </si>
  <si>
    <t>Informe anual de Seguridad Operacional y tableros para los eventos BIRD</t>
  </si>
  <si>
    <t>1 (un) Informe anual de Seguridad Operacional y xxxx  tableros para los eventos BIRD</t>
  </si>
  <si>
    <t xml:space="preserve">1. Emitir el 1er informe anual de Seguridad Operacional </t>
  </si>
  <si>
    <t>2. Crear tableros para los eventos BIRD</t>
  </si>
  <si>
    <t>Actualizar y fortalecer el registro aeronáutico en cumplimiento de los anexos de la OACI.</t>
  </si>
  <si>
    <t>Depurar y actualizar en el 100% el registro de aeródromos, helipuertos y matrículas de aeronaves</t>
  </si>
  <si>
    <t>Listado de aeródromos, helipuertos civiles y matriculas de aeronaves vigentes en el pais</t>
  </si>
  <si>
    <t>Numero de registros verificados / Total del registro de aeródromos, helipuertos civiles y matriculas de aeronaves</t>
  </si>
  <si>
    <t>1. Auditoría al registro de aeródromos, helipuertos y matrículas</t>
  </si>
  <si>
    <t>JEFE OFICINA DE REGISTRO AERONÁUTICO. 
SECRETARIO (A) DE SEGURIDAD OPERACIONAL Y DE LA AVIACIÓN CIVIL - SSOAC. DR. HUGO MORENO</t>
  </si>
  <si>
    <t>2. Verificación de la validez del Registro</t>
  </si>
  <si>
    <t>3. Depuración del registro</t>
  </si>
  <si>
    <t>Actualizar y fortalecer la reglamentación para la vigilancia de la Seguridad Operacional y de la Aviación Civil.</t>
  </si>
  <si>
    <t>Realizar monitoreo a los proyectos de enmienda a la regulación aeronáutica propuestos por la SSOAC.</t>
  </si>
  <si>
    <t xml:space="preserve">Emitir 5 propuestas de enmiendas a las normas generadas por la SSOAC </t>
  </si>
  <si>
    <t xml:space="preserve">Propuestas de enmiendas a las normas generadas por la SSOAC </t>
  </si>
  <si>
    <t xml:space="preserve">5 propuestas de enmiendas a las normas generadas por la SSOAC </t>
  </si>
  <si>
    <t>1. Revisión y actualización de la reglamentación al interior de cada área.</t>
  </si>
  <si>
    <t>SECRETARIO (A) DE SEGURIDAD OPERACIONAL Y DE LA AVIACIÓN CIVIL - SSOAC. ING OLGA BEATRIZ MARTINEZ</t>
  </si>
  <si>
    <t>2. Revisión y aprobación de las armonizaciones en el equipo gestor de estándares de vuelo o la Dirección de Servicios a la Navegación Aérea y de la Aviación Civil o publicación del proyecto de resolución en la página web de la entidad</t>
  </si>
  <si>
    <t>3. Radicación de solicitudes de expedición, modificación, adición o derogación de Reglamentos Aeronáuticos de Colombia o publicación de la resolución en la página web de la entidad</t>
  </si>
  <si>
    <t>Evaluar la situación jurídica de  matrículas de aeronaves a fin de determinar si hay lugar a adelantar la cancelación de las mismas</t>
  </si>
  <si>
    <t>Evaluar la viabilidad de cancelación del 100% de matrículas inscritas en el Registro Aeronáutico Nacional en condición de inactividad mayor a tres (3) años.</t>
  </si>
  <si>
    <t>Matriculas de aeronaves inmersas en causal de cancelación</t>
  </si>
  <si>
    <t>Número de matriculas inmersas en causal de cancelación / Número de matrículas programadas para revisión</t>
  </si>
  <si>
    <t>1. Identificar aeronaves con matrículas  inscritas  en el Registro Aeronáutico Nacional en condición de inactividad mayor a tres (3) años.</t>
  </si>
  <si>
    <t>JEFE OFICINA DE REGISTRO AERONÁUTICO 
SECRETARIO (A) DE SEGURIDAD OPERACIONAL Y DE LA AVIACIÓN CIVIL - SSOAC. DR. HUGO MORENO</t>
  </si>
  <si>
    <t>2. Realizar el estudio jurídico de cada aeronave para determinar si en cada caso aplica alguna de las causales de cancelación previstas por el RAC.</t>
  </si>
  <si>
    <t>3. Solicitar concepto técnico a las áreas competentes de ser necesario, para evaluar la viabilidad de cancelación de la matrícula de las aeronaves estudiadas.</t>
  </si>
  <si>
    <t xml:space="preserve">4. Iniciar la respectiva actuación administrativa de ser procedente, elaborar resolución y una vez ejecutoriada alimentar aplicativo SIGA y digitalizar el expediente en la herramienta mercurio dando cumplimiento ley de archivo.  </t>
  </si>
  <si>
    <t>Actualizar la política, el Plan de Implementación y Manual de Seguridad Operacional</t>
  </si>
  <si>
    <t>Implementar en el 100% el Manual de Seguridad Operacional</t>
  </si>
  <si>
    <t>Implementar en el 90% el Manual de Seguridad Operacional de la SSO como Proveedor de servicios a la aviación.</t>
  </si>
  <si>
    <t xml:space="preserve">Manual del Sistema de Gestión de Seguridad Operacional de la Secretaria de Sistemas Operacionales Versión 3. </t>
  </si>
  <si>
    <t>(Actividades cumplidas / Actividades programadas)*100</t>
  </si>
  <si>
    <t xml:space="preserve"> 01. Aplicación y mantenimiento de procedimientos para la Gestión de Riesgos del SMS.</t>
  </si>
  <si>
    <t>SECRETARIO (A) DE SISTEMAS OPERACIONALES. 
COORDINADOR (A) GRUPO DE GESTIÓN DE SEGURIDAD OPERACIONAL Y ASEGURAMIENTO DE LA CALIDAD - SMS QA. ING. DAGOALBEIRO PAREDES</t>
  </si>
  <si>
    <t>02. Aplicación del programa de instrucción para el SMS.</t>
  </si>
  <si>
    <t>03. Aplicación de procedimientos de comunicación para el SMS.</t>
  </si>
  <si>
    <t xml:space="preserve">04. Actualización del Manual de Seguridad Operacional Versión 3. </t>
  </si>
  <si>
    <t>Elaborar base de datos para control, análisis y administración del Sistema de información</t>
  </si>
  <si>
    <t>Base de datos para control, análisis y administración del Sistema de información, instalada y funcionando en el 100%</t>
  </si>
  <si>
    <t>Bases de datos para control, análisis y administración del SMS de la SSO como proveedor de servicios a la aviación funcionando en el 90%.</t>
  </si>
  <si>
    <t>Base de Datos Actualizada.</t>
  </si>
  <si>
    <t>01. Recopilar base de datos de la Gestión de Riesgos del SMS.</t>
  </si>
  <si>
    <t>02. De acuerdo a base de datos obtenida mediante la Gestión de Riesgos del SMS definir indicadores SPI (Safety Performance Indicators)</t>
  </si>
  <si>
    <t>03. Recopilar base de datos de la aplicación del programa de instrucción para el SMS impartido por el CEA.</t>
  </si>
  <si>
    <t>04. Recopilar base de datos de la comunicación a través de los medios oficiales para el SMS.</t>
  </si>
  <si>
    <t>Participar y promover el SMS-QA en las Direcciones Regionales, Administradores Aeroportuarios y personal operativo de los aeropuertos, incluye otras Entidades y Empresas</t>
  </si>
  <si>
    <t>Realizar monitoreo y seguimiento a la aplicación del 100% del Sistema de Seguridad Operacional SMS-QA.</t>
  </si>
  <si>
    <t xml:space="preserve">Promover al 90% el SMS de la SSO como proveedor de servicios a la aviación en las Direcciones Regionales, Administradores Aeroportuarios y personal operativo de los aeropuertos.
</t>
  </si>
  <si>
    <t>Manual de SMS socializado.</t>
  </si>
  <si>
    <t>01. Promoción de la Gestión de Riesgos del SMS.</t>
  </si>
  <si>
    <t>02. Promoción del aseguramiento de la seguridad operacional.</t>
  </si>
  <si>
    <t>03. Promoción del programa de instrucción para el SMS.</t>
  </si>
  <si>
    <t>Actualizar y elaborar el SMS  para aeropuertos Internacionales, cuyo explotador de aeródromo sea la Aerocivil.</t>
  </si>
  <si>
    <t>Realizar monitoreo y seguimiento a la aplicación del 100% del Sistema de Seguridad Operacional SMS-QA para aeropuertos internacionales.</t>
  </si>
  <si>
    <t>Implementar al 90% el SMS de la SSO para aeropuertos Internacionales, cuyo explotador de aeródromo sea la Aerocivil.</t>
  </si>
  <si>
    <t>SMS Elaborado y Actualizado.</t>
  </si>
  <si>
    <t xml:space="preserve"> 01. Aplicación y mantenimiento de procedimientos para la Gestión de Riesgos del SMS para los aeropuertos de Cúcuta, Bucaramanga, San Andrés y El Dorado.</t>
  </si>
  <si>
    <t>02. Aplicación del programa de instrucción para el SMS para los aeropuertos de Cúcuta, Bucaramanga, San Andrés y El Dorado.</t>
  </si>
  <si>
    <t>03. Aplicación de los medios oficiales de comunicación para el SMS para los aeropuertos de Cúcuta, Bucaramanga, San Andrés y El Dorado.</t>
  </si>
  <si>
    <t xml:space="preserve">04. Socializar la Actualización del Manual de Seguridad Operacional Versión 3. </t>
  </si>
  <si>
    <t>Armonizar los estándares y reglamentación del SMS para integrarlo al Sistema Integrado de Gestión de Calidad de la Entidad</t>
  </si>
  <si>
    <t>Armonizar e integrar al 100% los estándares y reglamentación del SMS al Sistema Integrado de Gestión de Calidad de la Entidad</t>
  </si>
  <si>
    <t>Armonizar e integrar al 90% el SMS de la SSO como proveedor de servicios a la aviación de acuerdo a los estándares y reglamentación con Sistema Integrado de Gestión de la Entidad.</t>
  </si>
  <si>
    <t>SMS incluido en el SIG.</t>
  </si>
  <si>
    <t>01. Desarrollar las sesiones de armonización e integración del SMS en el Sistema Integrado de Gestión de la Entidad.</t>
  </si>
  <si>
    <t>02. Gestionar el cargue e inclusión en el Sistema Integrado de Gestión de la Entidad de los diferentes tipos de documentación generada por el Grupo SMS a fin de ser accesibles por todo el personal que integra las Direcciones de la SSO.</t>
  </si>
  <si>
    <t>Mejorar los niveles de seguridad operacional a través de la investigación de accidentes.</t>
  </si>
  <si>
    <t>Atender e Investigar con oportunidad y calidad los accidentes e incidentes aéreos pertinentes.</t>
  </si>
  <si>
    <t xml:space="preserve">Gestionar ante SSOAC y enviar a las organizaciones y dependencias a cargo de su cumplimiento, el 100% de las recomendaciones de investigaciones de accidentes aprobadas en el Consejo de Seguridad Aeronáutico 04-20, y en los Consejos 01, 02 y 03 de 2021. </t>
  </si>
  <si>
    <t>Porcentaje de recomendaciones gestionadas</t>
  </si>
  <si>
    <t>No. Recomendaciones gestionadas x 100/
No. Recomendaciones totales</t>
  </si>
  <si>
    <t>1. Remitir el 100% de las recomendaciones de los Informes Finales de Accidentes e Incidentes Graves aprobados en Consejo 04-20, a las entidades encargadas de su cumplimiento.</t>
  </si>
  <si>
    <t>COORDINADOR (A) GRUPO DE INVESTIGACIÓN DE ACCIDENTES. CORONEL MIGUEL CAMACHO</t>
  </si>
  <si>
    <t>2. Remitir el 100% de las recomendaciones de los Informes Finales de Accidentes e Incidentes Graves aprobados en el Consejo 01-21, a las entidades encargadas de su cumplimiento.</t>
  </si>
  <si>
    <t>3. Remitir el 100% de las recomendaciones de los Informes Finales de Accidentes e Incidentes Graves aprobados en el Consejo 02-21, a las entidades encargadas de su cumplimiento.</t>
  </si>
  <si>
    <t>4. Remitir el 100% de las recomendaciones de los Informes Finales de Accidentes e Incidentes Graves aprobados en el Consejo 03-21, a las entidades encargadas de su cumplimiento.</t>
  </si>
  <si>
    <t>Finalizar el 100% de las investigaciones de accidentes e incidentes graves (eventos), ocurridos en el año 2019 y 2020.</t>
  </si>
  <si>
    <t>Porcentaje de Informes Finales de investigaciones de eventos 2019 y 2020 presentados al Consejo de Seguridad</t>
  </si>
  <si>
    <r>
      <rPr>
        <u/>
        <sz val="12"/>
        <rFont val="Arial"/>
        <family val="2"/>
      </rPr>
      <t>Número de investigaciones eventos 2019 y 2020 terminadas x 100 /</t>
    </r>
    <r>
      <rPr>
        <sz val="12"/>
        <rFont val="Arial"/>
        <family val="2"/>
      </rPr>
      <t xml:space="preserve"> Número de eventos ocurridos.</t>
    </r>
  </si>
  <si>
    <t xml:space="preserve">1. Presentar al Consejo de Seguridad Aeronáutico los Informes Finales del 30% de las investigaciones pendientes a 31-dic, de los eventos ocurridos en el año 2020. </t>
  </si>
  <si>
    <t xml:space="preserve">2. Presentar al Consejo de Seguridad Aeronáutico los Informes Finales del 30% de las investigaciones pendientes a 31-dic, de los eventos ocurridos en el año 2020. </t>
  </si>
  <si>
    <t xml:space="preserve">3. Presentar al Consejo de Seguridad Aeronáutico los Informes Finales del 30% de las investigaciones pendientes a 31-dic, de los eventos ocurridos en el año 2020. </t>
  </si>
  <si>
    <t xml:space="preserve">4. Presentar al Consejo de Seguridad Aeronáutico los Informes Finales del 10% de las investigaciones pendientes a 31-dic, de los eventos ocurridos en el año 2020. </t>
  </si>
  <si>
    <t>4. Presentar dos (2) Informes Finales 2019 al IV Consejo de Seguridad Aeronáutico 2020.</t>
  </si>
  <si>
    <t>Finalizar el 20% de las investigaciones de accidentes e incidentes graves (eventos), ocurridos en el año 2021.</t>
  </si>
  <si>
    <t>Porcentaje de Informes Finales de eventos 2021 presentados al Consejo de Seguridad</t>
  </si>
  <si>
    <r>
      <rPr>
        <u/>
        <sz val="12"/>
        <rFont val="Arial"/>
        <family val="2"/>
      </rPr>
      <t>Número de investigaciones  de eventos 2021 terminadas x 100</t>
    </r>
    <r>
      <rPr>
        <sz val="12"/>
        <rFont val="Arial"/>
        <family val="2"/>
      </rPr>
      <t xml:space="preserve"> / eventos ocurridos en el año 2021.</t>
    </r>
  </si>
  <si>
    <t xml:space="preserve">1. Presentar al Consejo de Seguridad Aeronáutico los Informes Finales de investigación del 10%, de los eventos ocurridos en el año 2021. </t>
  </si>
  <si>
    <t xml:space="preserve">2. Presentar al Consejo de Seguridad Aeronáutico los Informes Finales de investigación del 10%, de los eventos ocurridos en el año 2021. </t>
  </si>
  <si>
    <t xml:space="preserve">Implementar un procedimiento de registro, control y seguimiento de las investigaciones de incidentes aéreos. </t>
  </si>
  <si>
    <t xml:space="preserve">Procedimiento de gestión de Incidentes implementado
</t>
  </si>
  <si>
    <t>Registro del procedimiento aprobado e implementado</t>
  </si>
  <si>
    <t>1. Crear e implementar un procedimiento para investigación, registro y control de los incidentes aéreos.</t>
  </si>
  <si>
    <t>2. Documentar y concluir las investigaciones de incidentes ocurridos en los años 2018 y 2019.</t>
  </si>
  <si>
    <t>3. Documentar y concluir las investigaciones de incidentes ocurridos en el año 2020.</t>
  </si>
  <si>
    <t>Promover la cultura de seguridad operacional y comunicar sobre investigación de accidentes</t>
  </si>
  <si>
    <t>Realizar el 100% de eventos y actividades programados, de promoción de seguridad operacional en diferentes regiones del país</t>
  </si>
  <si>
    <t>Efectuar 8 actividades de promoción de seguridad operacional en diferentes regiones del país, o de manera virtual.</t>
  </si>
  <si>
    <t>Porcentaje de actividades de promoción de seguridad operacional efectuadas</t>
  </si>
  <si>
    <t>Número de actividades realizadas x 100/
Número de actividades planeadas</t>
  </si>
  <si>
    <t>1. Efectuar un (1) Seminario de Seguridad Operacional</t>
  </si>
  <si>
    <t>2. Efectuar tres (3) Seminarios de Seguridad Operacional</t>
  </si>
  <si>
    <t>3. Efectuar dos (2) Seminarios de Seguridad Operacional</t>
  </si>
  <si>
    <t>4. Efectuar dos (2) Seminarios de Seguridad Operacional</t>
  </si>
  <si>
    <t>Atender y aprobar la auditoría USOAP, y demostrar el cumplimiento de los lineamientos establecidos por OACI en el área de AIG</t>
  </si>
  <si>
    <t>Obtener una evaluación del 90%, como mínimo, de cumplimiento de los estándares OACI en la auditoría en el área AIG.</t>
  </si>
  <si>
    <t xml:space="preserve">Continuar con la evaluación al 100%, en la autoevaluación de las preguntas de protocolo PQ de investigación de accidentes </t>
  </si>
  <si>
    <t xml:space="preserve">Porcentaje de implementación efectiva (EI) de elementos críticos (CE) de investigación de accidentes (AIG) </t>
  </si>
  <si>
    <t xml:space="preserve">Número de preguntas Protocolo satisfactorias x 100/
Número Total de preguntas Protocolo. </t>
  </si>
  <si>
    <t>1. Firmar un Acuerdo de Entendimiento con las Autoridades Judiciales sobre roles en caso de accidente aéreo.</t>
  </si>
  <si>
    <t>2. Organizar, reglamentar y capacitar sobre el uso del equipo del Investigador.</t>
  </si>
  <si>
    <r>
      <t xml:space="preserve">Mediante:  </t>
    </r>
    <r>
      <rPr>
        <sz val="12"/>
        <color indexed="9"/>
        <rFont val="Arial"/>
        <family val="2"/>
      </rPr>
      <t>Plan Estratégico de Talento Humano, Plan Anual de Vacantes, Plan de Previsión de Recursos Humanos, Plan Institucional de Capacitación,Plan de Incentivos Institucionales y
Plan de Trabajo Anual en Seguridad y Salud en el Trabajo</t>
    </r>
  </si>
  <si>
    <t>8. LA TRANSFORMACION INSTITUCIONAL A LA MODERNIDAD
Fortalecer la gestión institucional de la Entidad a través del desarrollo del talento humano, fortalecimiento de la estructura organizacional, implementando un sistema de gestión del conocimiento especializado en la Entidad, afianzando el Sistema Integrado de Gestión, apalancando la transformación institucional a través del PETI, fortaleciendo la política anticorrupción y la gestión jurídica.</t>
  </si>
  <si>
    <t>Desarrollar el Rediseño Organizacional con el objetivo de responder a las necesidades de talento humano y del crecimiento del Sector y la Industria.</t>
  </si>
  <si>
    <t>Planta de personal provista de acuerdo con las necesidades del sector en el 100%</t>
  </si>
  <si>
    <t xml:space="preserve">Implementar el proyecto de Fortalecimiento Institucional en el componente de planta de personal en un 70%  </t>
  </si>
  <si>
    <t xml:space="preserve">Implementación  Fortalecimiento Institucional en el componente de planta de personal </t>
  </si>
  <si>
    <t xml:space="preserve">
Tres (3) Decretos expedidos por el Gobierno Nacional de estructura, planta de personal y nomenclatura de la Aerocivil. 
Un (1) cronograma de implementación de las disposiciones de los Decretos del proyecto de Fortelecimiento
Tres (3) Resoluciones expedidas por la Aerocivil de Grupos Internos de Trabajo, distribución de planta y manual de funciones y de competencias laborales
Una (1) Resolución de incoporación de los servidores públicos en servicio activo a la nueva planta de personal 
No. de empleos provistos / No. total de empleos de la planta con apropiación presupuestal
</t>
  </si>
  <si>
    <t>1. Tramitar ante el Gobierno Nacional la expedición de los actos administrativos, las viabilidades y/o autorizaciones para la implementación del proyecto de Fortalecimiento Institucional.</t>
  </si>
  <si>
    <t xml:space="preserve">SECRETARIO GENERAL </t>
  </si>
  <si>
    <t>DIRECTOR (A) DE TALENTO HUMANO</t>
  </si>
  <si>
    <t>Carlos Humberto Morales B – Narda Verónica Velandia Cely</t>
  </si>
  <si>
    <t>2. Elaborar un cronograma para implementar las disposiciones de los Decretos del proyecto de Fortalecimiento Institucional (estructura, planta de personal y nomenclatura de la Aerocivil)</t>
  </si>
  <si>
    <t>3. Aprobar e implementar el Manual de Funciones, Requisitos y Competencias Laborales y la Resolución de Grupos Internos de Trabajo ajustados a la nueva planta de la Aerocivil.</t>
  </si>
  <si>
    <t>4. Distribuir la planta de personal de acuerdo al nuevo modelo de operación y a la nueva estructura de la Entidad.</t>
  </si>
  <si>
    <t>5. Realizar la incorporación de los servidores públicos a la nueva planta de personal de la Aerocivil.</t>
  </si>
  <si>
    <t>6. Proveer en un 90% los cargos de la planta que cuentan con apropiación presupuestal.</t>
  </si>
  <si>
    <t>Establecer y desarrollar una estructura organizacional debidamente alineada al Plan Estratégico Aeronáutico 2030 a fin de cumplir con el objetivo principal.</t>
  </si>
  <si>
    <t xml:space="preserve">Implementar la estrategia de gestión para el cambio y la transformación cultural de la Entidad. </t>
  </si>
  <si>
    <t>Estrategia de gestión para el cambio y la transformación cultural para la Entidad</t>
  </si>
  <si>
    <t xml:space="preserve">Número de actividades ejecutadas / Total de actividades programadas
Un (1) Documento técnico actualizado de la estrategia de gestión para el cambio y la transformación cultural </t>
  </si>
  <si>
    <t>1. Dar continuidad a las actividades de sensibilización del proyecto de Gestión para el Cambio</t>
  </si>
  <si>
    <t xml:space="preserve">2. Ejecutar las actividades de gestión del cambio correspondientes a la intervención por grupo 
y proceso </t>
  </si>
  <si>
    <t xml:space="preserve">3. Implementar la Fase I del Modelo de Relevo Generacional </t>
  </si>
  <si>
    <t>4. Actualizar el documento técnico de la estrategia de gestión para el cambio y la transformación cultural para la Entidad</t>
  </si>
  <si>
    <t>Diseñar, implementar y documentar el Sistema de Gestión del Conocimiento especializado, como proceso estratégico de la entidad.</t>
  </si>
  <si>
    <t>Implementar en el 100% el Sistema de Gestión del Conocimiento en la Aerocivil</t>
  </si>
  <si>
    <t>Implementar el Sistema de Gestión del Conocimiento en la Aerocivil</t>
  </si>
  <si>
    <t>Sistema de  Gestión del Conocimiento en la Aerocivil</t>
  </si>
  <si>
    <t>Actividades realizadas / Actividades programadas</t>
  </si>
  <si>
    <t>1. Desarrollar la política de Gestión del Conocimiento de la Aeronáutica Civil</t>
  </si>
  <si>
    <t>2. Adelantar el proceso de armonización de la metodología para la gestión del conocimiento en la cooperación Nacional e Internacional</t>
  </si>
  <si>
    <t xml:space="preserve">3. Desarrollar dentro de la arquitectura empresarial el dominio de uso y apropiación del Sistema de Gestión del Conocimiento y la Innovación </t>
  </si>
  <si>
    <t>4. Elaborar y ejecutar el plan de trabajo para el 2021 del Equipo Institucional de Gestión del Conocimiento y la Innovación</t>
  </si>
  <si>
    <r>
      <t xml:space="preserve">Mediante: </t>
    </r>
    <r>
      <rPr>
        <sz val="12"/>
        <color indexed="9"/>
        <rFont val="Arial"/>
        <family val="2"/>
      </rPr>
      <t>Plan Anticorrupción y de Atención al Ciudadano</t>
    </r>
  </si>
  <si>
    <t>Actualización de procesos del Sistema Integrado de Gestión</t>
  </si>
  <si>
    <t xml:space="preserve">Actualización del 100% de los procesos de apoyo del Sistema Integrado de Gestión </t>
  </si>
  <si>
    <t>Obtener la certificación ISO 9001:2015 para el proceso de Gestión de las Compras y Contrataciones Públicas .</t>
  </si>
  <si>
    <t>Cumplimiento del plan de actividades para de implementación de requisitos ISO 9001:2015.</t>
  </si>
  <si>
    <t>Actividades programadas /Actividades realizada</t>
  </si>
  <si>
    <t>1. Realizar plan de actividades a desarrollar frente a la obtención de la certificación ISO 9001:2015.</t>
  </si>
  <si>
    <t>DIRECTOR (A) ADMINISTRATIVO (A)</t>
  </si>
  <si>
    <t>2. Aprobar y socializar el  plan de actividades para la certificación del  proceso de Gestión de las Compras y Contrataciones Públicas .</t>
  </si>
  <si>
    <t>3. Ejecutar plan de actividades para la certificación del  proceso de Gestión de las Compras y Contrataciones Públicas .</t>
  </si>
  <si>
    <t xml:space="preserve">Actualizar y mejorar el Proceso GDIR 2.4  del Sistema Integrado de Gestión - SIG en el aplicativo ISOLUCIÓN </t>
  </si>
  <si>
    <t xml:space="preserve">Proceso de Gestión de la Educación actualizado </t>
  </si>
  <si>
    <t>Actividades del Trimestre  realizadas /  Actividades del trimestre  programadas)*100</t>
  </si>
  <si>
    <t>1.Revisión, actualización y mejora de la documentación del proceso de acuerdo con los lineamientos del Sistema Integrado de Gestión y la normatividad aplicable vigente.</t>
  </si>
  <si>
    <t>2.Actualización y mejora de  los indicadores de gestión del proceso</t>
  </si>
  <si>
    <t>3.Actualización de los riesgos de corrupción y de gestión del proceso e implementar los controles  necesarios para evitar su materialización.</t>
  </si>
  <si>
    <t>4.Dar  tratamiento  a los planes de acción de los hallazgos, no conformides, observaciones  y recomendaciones del Proceso  GDIR 2.4</t>
  </si>
  <si>
    <t>Implementar aplicativo que sistematice y optimice  la  administración de las solictudes de los servicios generales, reporte de siniestros, y suministros de almacén.</t>
  </si>
  <si>
    <t xml:space="preserve">Implementación de la Herramienta de seguimiento y medición </t>
  </si>
  <si>
    <t xml:space="preserve">100%  de la herramienta implementada
 </t>
  </si>
  <si>
    <t>1. Identificar y definir la necesidad, alcance y aprobación de recursos que se requieren para la implementación del aplicativo.</t>
  </si>
  <si>
    <t>2. Adquirir el aplicativo de acuerdo a las necesidades identificadas.</t>
  </si>
  <si>
    <t>3.Ejecutar plan de implementación del aplicativo de acuerdo con el alcance definido.</t>
  </si>
  <si>
    <t xml:space="preserve">Continuar y finalizar la implementación de plan de mejora para control de inventarios </t>
  </si>
  <si>
    <t>Implementación del Plan de mejora Control de Inventarios</t>
  </si>
  <si>
    <t>1. Realizar diagnósticos del  estado de los almacenes a nivel central y regional Meta  y Cundinamarca</t>
  </si>
  <si>
    <t>2. Elaborar plan de mejora para control de inventarios para las regionales inventariadas y culminar elplan generado de la vigencia 2020.</t>
  </si>
  <si>
    <t>3.Implementar el plan de mejora de acuerdo a lo programado para la vigencia, frente al resultado de los diagnósticos realizados.</t>
  </si>
  <si>
    <t>Procesos Técnicos de Archivo Intervenidos</t>
  </si>
  <si>
    <t>Metros linealies intervenidos /Metros líneales programados para intervención</t>
  </si>
  <si>
    <t>JEFE GRUPO DE ARCHIVO GENERAL</t>
  </si>
  <si>
    <t>2. Digitalizar las diferentes series documentales 12.333.334 Imágenes</t>
  </si>
  <si>
    <t>3. Solicitar y consolidar  los Inventarios Documentales de cada Archivo de Gestión (dependencia)  en el Archivo General de la Unidad</t>
  </si>
  <si>
    <t>4. Elaboración del PINAR</t>
  </si>
  <si>
    <t>5. Desarrollar el Programa de Capacitación en Gestión Documental</t>
  </si>
  <si>
    <t>Implementar las disposiciones en los decretos y demás normas relacionadas con el fortalecimiento institucional atendiendo las directrices de la alta dirección.</t>
  </si>
  <si>
    <t>Políticas de operación, procesos y procedimientos actualizados</t>
  </si>
  <si>
    <t>No. de políticas de operación, procesos y procedimientos actualizados / No. de políticas de operación,  procesos y procedimientos programados en fortalecimiento</t>
  </si>
  <si>
    <t>1. Actualizar y/o estructurar las políticas de operación, la caracterización de los procesos y su documentación que vaya exigiendo la implementación del fortalecimiento</t>
  </si>
  <si>
    <t>JEFE OFICINA ASESORA DE PLANEACIÓN</t>
  </si>
  <si>
    <t>Medir el nivel de satisfaccion de los clientes</t>
  </si>
  <si>
    <t>Informe encuesta de satisfaccion de los clientes</t>
  </si>
  <si>
    <t>un (1) Informe de resultados</t>
  </si>
  <si>
    <t>1. Contratar estudio para medir el nivel de satisfaccion de los clientes.</t>
  </si>
  <si>
    <t xml:space="preserve">2. Elaborar, presentar y socializar a la alta direccion y lideres responsables el informe resultado de la encuesta </t>
  </si>
  <si>
    <r>
      <t xml:space="preserve">Mediante: </t>
    </r>
    <r>
      <rPr>
        <sz val="12"/>
        <color indexed="9"/>
        <rFont val="Arial"/>
        <family val="2"/>
      </rPr>
      <t xml:space="preserve"> Plan Estratégico de Tecnologías de la Información y las Comunicaciones PETI, Plan de Tratamiento de Riesgos de Seguridad y Privacidad de la Información, Plan de Seguridad y Privacidad de la Información, Plan Institucional de Archivos de la Entidad -PINAR, y Plan Anticorrupción y de Atención al Ciudadano</t>
    </r>
  </si>
  <si>
    <t>Implementar un sistema de Gobierno de Datos basado en la Arquitectura Orientada a Servicios - SOA para alcanzar una administración integral de la información, que facilite y reduzca los costos de gestión de la información para la entidad.</t>
  </si>
  <si>
    <t>Arquitectura tecnológica orientada a servicios integrada y articulada en el 100%</t>
  </si>
  <si>
    <t>Mantener y/o actualizar una solucion para la Arquitectura de Interoperabilidad que permita administrar integralmente la información.</t>
  </si>
  <si>
    <t>Arquitectura Orientada a Servicios - SOA</t>
  </si>
  <si>
    <t>100% Arquitectura Orientada a Servicios - SOA</t>
  </si>
  <si>
    <t xml:space="preserve">1. Realizar el Plan del Proyecto, identificando hitos, cronograma y recursos necesarios para ejecutar y cumplir los objetivos definidos en el periodo. </t>
  </si>
  <si>
    <t>DIRECTOR (A) DE INFORMÁTICA</t>
  </si>
  <si>
    <t>2. Realizar el Diagnóstico que permita identificar la situación actual y necesidad del proceso, información generada por éste y recursos tecnológicos involucrados.</t>
  </si>
  <si>
    <t>3. Realizar el Diseño que permita identificar la situación deseada que atienda a la necesidad del proceso identificado, información requerida, sistemas de información y recursos tecnológicos necesarios para soportar los servicios priorizados.</t>
  </si>
  <si>
    <t>4. Implementar la arquitectura definida y transferir soluciones a operación de acuerdo con los servicios priorizados.</t>
  </si>
  <si>
    <t xml:space="preserve">5. Implementar la primera fase para el nuevo  sistema de gestión documental. </t>
  </si>
  <si>
    <t xml:space="preserve">6. Desarrollar una solución tecnologica de Chat para interactuar con la ciudadania. </t>
  </si>
  <si>
    <t>Implementar una estructura para la integración de aplicaciones utilizadas en la Aerocivil</t>
  </si>
  <si>
    <t>Integrar, articular y lograr la interoperabilidad interna y externa de 10 servicios y/o sistemas de información utilizados en la Aerocivil.</t>
  </si>
  <si>
    <t>Sistemas integrados</t>
  </si>
  <si>
    <t>Sistemas Integrados / Sistemas Proyectados para integración</t>
  </si>
  <si>
    <t xml:space="preserve">2. Realizar el Diagnóstico que permita identificar la situación actual y necesidad del proceso, información generada por éste, aplicaciones y/o sistemas de información y recursos tecnológicos involucrados. </t>
  </si>
  <si>
    <t>3. Realizar el Diseño que permita identificar la situación deseada que atienda a la necesidad del proceso identificado, información requerida, sistemas de información y recursos tecnológicos necesarios para soportar los servicios priorizados</t>
  </si>
  <si>
    <t>Generar cultura de uso y apropiación de las TIC.</t>
  </si>
  <si>
    <t>Incrementar en un 30% el uso y apropiación de los sistemas de información.</t>
  </si>
  <si>
    <t>Grado de confianza en los sistemas de información</t>
  </si>
  <si>
    <t xml:space="preserve">30% adicional de confianza a la encuesta base </t>
  </si>
  <si>
    <t xml:space="preserve">1. Identificar los sistemas de información sensibles para la aplicación de la estrategia de Uso y Apropiación. </t>
  </si>
  <si>
    <t xml:space="preserve">2. Definir la matriz de caracterización y priorización de los grupos de interés involucrados. </t>
  </si>
  <si>
    <t xml:space="preserve">3. Definir los indicadores de impacto de la iniciativa de Uso y Apropiación. </t>
  </si>
  <si>
    <t xml:space="preserve">4. Establecer el cronograma de actividades de la estrategia de Uso y Apropiación. </t>
  </si>
  <si>
    <t xml:space="preserve">5. Ejecución y seguimiento a las actividades del cronograma de Uso y Apropiación a los sistemas de información sensibles. </t>
  </si>
  <si>
    <t>Fortalecer  el Sistema de Control Interno.</t>
  </si>
  <si>
    <t>Cerrar el 100% de hallazgos hasta la vigencia 2020.</t>
  </si>
  <si>
    <t>Avance de la ejecución del Plan de Auditorías 2021 tendiente a fortalecer situaciones que impacten el Fenecimiento de la Cuenta Fiscal.</t>
  </si>
  <si>
    <t>Avance de la ejecución del Plan de Auditorías 2020 tendiente a fortalecer situaciones que impacten el Fenecimiento de la Cuenta Fiscal .</t>
  </si>
  <si>
    <t>Auditorías Ejecutadas/Auditorías Programadas*100</t>
  </si>
  <si>
    <t>1. Ejecutar las auditorías de acuerdo con el plan aprobado para la vigencia 2021</t>
  </si>
  <si>
    <t>JEFE OFICINA CONTROL INTERNO</t>
  </si>
  <si>
    <t>2. Cerrar el 100% de hallazgos hasta la vigencia 2019</t>
  </si>
  <si>
    <t xml:space="preserve">Fortalecer la gestión financiera a través de mejores prácticas </t>
  </si>
  <si>
    <t>Asegurar que los estados financieros y la ejecución presupuestal se ajusten a los parámetros exigidos por la Contaduría General de la Nación</t>
  </si>
  <si>
    <t>Optimizar los servicios de la gestión financiera, a través de la modernización y el desarrollo tecnológico, atendiendo los principios del gobierno en línea, con el fin de asegurar la transparencia, fiabilidad y la oportunidad de la información y la comunicación con los usuarios.</t>
  </si>
  <si>
    <t>Servicios virtualizados de la Dirección Financiera</t>
  </si>
  <si>
    <t>Servicios virtualizados / Servicios Programados</t>
  </si>
  <si>
    <t>1. Virtualización de los canales de comunicación de los clientes externos con la Dirección Financiera</t>
  </si>
  <si>
    <t>DIRECTOR (A) FINANCIERA</t>
  </si>
  <si>
    <t>2. Actualizar el modelo de registro entre los procesos generadores de información y el proceso contable</t>
  </si>
  <si>
    <t>Adoptar una política de gestión del riesgo integral, que contemple acciones de mitigación o adopción del riesgo y evalué el costo residual del riesgo asumido.</t>
  </si>
  <si>
    <t>Implementar el 100% de la política de gestión del riesgo integral en los procesos.</t>
  </si>
  <si>
    <t>Fortalecer la comprensión, entendimiento y aplicación de los conceptos relacionados con la gestión del riesgo integral en los procesos</t>
  </si>
  <si>
    <t xml:space="preserve">Implementación de la política de gestión del riesgo integral en los procesos en un 100% </t>
  </si>
  <si>
    <t>Política de gestión del riesgo integral en los procesos implementada en un 100%</t>
  </si>
  <si>
    <t>1. Fortalecer el conocimiento en gestión del riesgo a los líderes y gestores de proceso mediante charlas y campañas.</t>
  </si>
  <si>
    <t xml:space="preserve">DIRECTOR (A) GENERAL
JEFE OFICINA ASESORA DE PLANEACIÓN </t>
  </si>
  <si>
    <t>2. Mantener actualizada la matriz de riesgo de gestión y corrupción</t>
  </si>
  <si>
    <t>Revisar y actualizar la Política Anticorrupción y de Atención al Ciudadano</t>
  </si>
  <si>
    <t>Implementar el 100% de la política de anticorrupción.</t>
  </si>
  <si>
    <t>Ejecutar en un 40% "Agenda por la Transparencia" implementado la Política de Transparencia, Anticorrupción y de Atención al Ciudadano en la Aerocivil.</t>
  </si>
  <si>
    <t xml:space="preserve">Número de Actividades ejecutadas de  "Agenda por la Transparencia" </t>
  </si>
  <si>
    <t>Actividades Ejecutadas/Actividades Programadas</t>
  </si>
  <si>
    <t>1. Documentar con el acompañamiento de la Secretaría de Transparencia los compromisos institucionales  en el marco de una  "Agenda por la Transparencia" de la Aerocivil  dirigida a implementar la Política Anticorrupción y de Atención al Ciudadano.</t>
  </si>
  <si>
    <t>DIRECTOR (A) GENERAL
SECRETARIA GENERAL
OFICINA ASESORA DE PLANEACIÓN</t>
  </si>
  <si>
    <t xml:space="preserve">2. Socializar ante  Comité institucional de Gestion y desempeño  la formulación y seguiemiento de la  "Agenda por la Transparencia"  </t>
  </si>
  <si>
    <t xml:space="preserve">3.Ejecutar en un 40%   la  "Agenda   por la Transparencia" </t>
  </si>
  <si>
    <t>Revisar y fortalecer la gestión jurídica, teniendo en cuenta los aspectos misionales y de apoyo de la entidad</t>
  </si>
  <si>
    <t>Implementar el 100% del Plan de Acción para mitigar el daño antijurídico.</t>
  </si>
  <si>
    <t xml:space="preserve">Fórmular, adoptar, implementar, hacer seguimiento y evaluar los resultados de la Política de Prevención del daño antijurídico de la Entidad. </t>
  </si>
  <si>
    <t xml:space="preserve">Porcentaje de avance en la formulación e implementación de la política de prevención del daño antijurídico. </t>
  </si>
  <si>
    <t>(Actividades realizadas / Actividades programadas)* 100</t>
  </si>
  <si>
    <t>1. Evaluar los resultados de la implementación del plan de acción de la Política de Daño Antijurídico 2020</t>
  </si>
  <si>
    <t>JEFE OFICINA ASESORA JURÍDICA</t>
  </si>
  <si>
    <t>2. Verificar la realización de las capacitaciones  semestrales  programadas por la Dirección Administrativa, dirigidas a los supervisores de los contratos.  ( Mecanismo 1 )</t>
  </si>
  <si>
    <t>3. Verificar la realización de las capacitaciones  semestrales  programadas por la Dirección Administrativa, dirigidas  los funcionarios encargados de realizar los estudios previos de los contratos ( Mecanismo 2)</t>
  </si>
  <si>
    <t>4. Informar al Comité Directivo del estado del tramite de los derechos de petición al interior de la entidad, de acuerdo al informe solicitado al Grupo de atención  al ciudadano.</t>
  </si>
  <si>
    <t>5. Formular la Política de Daño Antijurídico 2022-2023</t>
  </si>
  <si>
    <t xml:space="preserve">Fortalecer la defensa jurídica de la Entidad. </t>
  </si>
  <si>
    <t xml:space="preserve">Cumplimiento de capacitaciones </t>
  </si>
  <si>
    <t>(capacitaciones realizadas / capacitaciones planeadas ) 100</t>
  </si>
  <si>
    <t>1. Capacitar a los funcionarios de la Oficina Asesoria Jurídica en temas técnicos y juridicos de la Entidad</t>
  </si>
  <si>
    <t>2.Socializar el manual de derecho de petición con las diferentes dependencias de la Entidad</t>
  </si>
  <si>
    <t xml:space="preserve">Realizar la actualización  del 100% de los cuatro procesos de la Oficina Asesora Jurídica </t>
  </si>
  <si>
    <t>Actualizacion de los procedimientos y documentos de la Gestión Jurídica en Isolución</t>
  </si>
  <si>
    <t>Procedimientos y documentos actualizados/ Total de procedimientos y documentos de la Gestión Jurídica</t>
  </si>
  <si>
    <t xml:space="preserve">1.Actualizar el 100% de los procedimientos y documentos de la Gestión Jurídica en el aplicativo Isolución </t>
  </si>
  <si>
    <t>Fortalecer el proceso de control asociado al cumplimiento de las obligaciones y el estado de los procesos incluyendo un control efectivo de los pagos de las obligaciones.</t>
  </si>
  <si>
    <t>Implementar y actualizar al 100% de la matriz de pagos de Sentencias y Conciliaciones.</t>
  </si>
  <si>
    <t>Implementar un  control y seguimiento de los procesos judiciales y extrajudicales  con apoyo  de los aplicativos ekogui y orion con el fin de mantener actualizados.</t>
  </si>
  <si>
    <t>Porcentaje de actualizacion de los procesos judiciales y extrajudiciales en el aplicativo ekogui</t>
  </si>
  <si>
    <t>(Actividades realizadas / Actividades programadas ) 100</t>
  </si>
  <si>
    <t>1. Realizar  semestralmente la actualización de la provisión contable en el aplicativo ekogui de todos los procesos judiciales en los que la Entidad actue como demandado</t>
  </si>
  <si>
    <t>2. Realizar auditoria trimestral de los procesos judiciales y extrajudiciales en los que la entidad es parte</t>
  </si>
  <si>
    <t xml:space="preserve">Mantener actualizada la matriz de pago de sentencias y conciliaciones </t>
  </si>
  <si>
    <t xml:space="preserve">Porcentaje de Actualizacion de la matriz de pagos de Sentencias y Conciliaciones </t>
  </si>
  <si>
    <t>(Número de pagos consignados  en la matriz/Número de pagos realizados) 100</t>
  </si>
  <si>
    <t>1. Realizar actualización y seguimiento la matriz de pagos de Sentencias y Conciliaciones.</t>
  </si>
  <si>
    <t>Fortalecer la coordinación de las Direcciones Regionales con el nivel central mediante una comunicación permanente a través de los puntos de contacto oficiales</t>
  </si>
  <si>
    <t xml:space="preserve">1 Ejecutar al 100% los recursos asignados de acuerdo a la programación concertada con el nivel central, con cada una de las regionales Aeronáuticas.
2 Implementar un Plan de acción que dé cumplimiento al 100% los lineamientos del Sistema Integrado de Gestión - SIG </t>
  </si>
  <si>
    <t>Desarrollar y calificar la ejecución delas actividades asignadas por el Subdirector General.</t>
  </si>
  <si>
    <t xml:space="preserve">Informes Trimestrales </t>
  </si>
  <si>
    <t>Informes rendidos / 4
(Por cada regional Aeronautica)</t>
  </si>
  <si>
    <t>1. Realizar reuniones de socialización y avance que garantice la correcta adecuación de los aeródromos adscritos a la AEROCIVIL, teniendo en cuenta la reapertura con motivo de COVID-19</t>
  </si>
  <si>
    <t>2. Realizar seguimiento a la ejecución presupuestal de los recursos asignados y seguimiento al cumplimiento en la ejecución del Plan Anual de Adquisiciones de los contratos a cargo de cada regional.</t>
  </si>
  <si>
    <t xml:space="preserve">3. Planificar cuatro charlas para el personal de los aeropuertos en temas realizadas con la Seguridad Operacional </t>
  </si>
  <si>
    <t>4. Implementar las estrategias establecidas por la Oficina de Comercializacion e Inversion en el tema de Ingresos no regulados.</t>
  </si>
  <si>
    <t>CUMPLIMIENTO</t>
  </si>
  <si>
    <t>Porcentaje de cumplimiento aeropuertos internacionales que cumplan los estándares de bioseguridad</t>
  </si>
  <si>
    <t>Número de aeropuertos internacionales que cumplan con los estándares bioseguridad /Número total de aeropuertos internacionales</t>
  </si>
  <si>
    <t xml:space="preserve">Evaluación de los protocolos de bioseguridad con periodicidad bimensual en los aeropuertos internacionales                                                                                                                                                                                                                                                  </t>
  </si>
  <si>
    <t xml:space="preserve">Verificar cumplimiento de los comités mensuales  FAL  de los estándares bioseguridad en los aeropuertos internacionales                                                                                            </t>
  </si>
  <si>
    <t>Verificar el cumplimiento de los ejercicios de escritorio de eventos ESPII - M (Eventos de salud pública de importancia internacional o nacional)</t>
  </si>
  <si>
    <t>Expedir certificación por parte de la Dirección de Estándares de Servicios de Navegación Aérea y Servicios Aeroportuarios donde avala el cumplimiento de los estándares de seguridad</t>
  </si>
  <si>
    <r>
      <rPr>
        <sz val="12"/>
        <color theme="1"/>
        <rFont val="Arial Narrow"/>
        <family val="2"/>
      </rPr>
      <t>Verificar que los Aeropuertos internacionales cumplan con los estándares de bioseguridad para la movilización segura de viajeros de acuerdo a la normatividad nacional vigente y alineados con el CART</t>
    </r>
    <r>
      <rPr>
        <sz val="12"/>
        <rFont val="Arial Narrow"/>
        <family val="2"/>
      </rPr>
      <t xml:space="preserve"> (COUNCIL´s AVIATION RECOVERY TASKFORCE - Documento reactivación de operación aérea)</t>
    </r>
  </si>
  <si>
    <t>Dirección de Estándares de Servicios a la Navegación Aérea y Servicios Aeroportuarios- Dra Liliana Olarte</t>
  </si>
  <si>
    <t>Modernizar el archivo de gestion de la UAEAC en 6.128 ML, en etapa de organización de archivos y etapa de digitalización de hasta 12.333.334 imágenes, de acuerdo con la normatividad vigente.</t>
  </si>
  <si>
    <t>1. Organización con y sin hoja de control de hasta 6128 ML</t>
  </si>
  <si>
    <t>1. Calcular la capacidad aeroportuaria y de sectores ATC.</t>
  </si>
  <si>
    <t>1. Gestion pre contractual Consultoria  incluyendo en su alcance las determinaciones operacionales para el Todo Tiempo</t>
  </si>
  <si>
    <t>4. Desarrollar, mantener y actualizar  un sistema Gestión de la seguridad</t>
  </si>
  <si>
    <t>5. Monitorear el sistema de Rendimiento operacional de la TMA de Boogta</t>
  </si>
  <si>
    <t>6.  Infomar la Gestión de aeronaves mal equipadas y de bajo rendimiento</t>
  </si>
  <si>
    <t>7. Analizar y fortalecer la gestion de flujo entre las areas adyacentes y nivel nacional ATFM</t>
  </si>
  <si>
    <t xml:space="preserve">8.  Aumentar la capacidad de secuenciacion en la gestión de llegadas. </t>
  </si>
  <si>
    <t>9. Aumentar las redes de seguridad en el Aeropuerto.</t>
  </si>
  <si>
    <t xml:space="preserve">10. Estructurar el proceso para toma de decisiones colaborativas en el Dorado. </t>
  </si>
  <si>
    <t xml:space="preserve">11. Extender pista 13L/31R </t>
  </si>
  <si>
    <t xml:space="preserve">12.Aumentar la capacidad de las operaciones independinetes simultaneas en pistas paralelas </t>
  </si>
  <si>
    <t>Modos de transporte articulados</t>
  </si>
  <si>
    <t>Contar con una política pública para nuevos modelos de administración aeroportuaria en aeropuertos de Aerocivil.</t>
  </si>
  <si>
    <t>Contar con un borrador de documento CONPES para ser presentado al DNP.</t>
  </si>
  <si>
    <t>1. Reuniones con actores relevantes</t>
  </si>
  <si>
    <t>2. Definición de recomendaciones de política</t>
  </si>
  <si>
    <t>3. Definición de matriz y cronograma de ejecución del documento CONPES</t>
  </si>
  <si>
    <t>4. Presentación de propuesta de documento borrador al DNP</t>
  </si>
  <si>
    <t>Estructurar un modelo para la contratación de un operador aeroportuario para administración, operación y mantenimiento de aeropuertos de Aerocivil.</t>
  </si>
  <si>
    <t>Contar con el modelo para la contratación de un operador aeroportuario.</t>
  </si>
  <si>
    <t>1. Estructuración de los estudios previos, matriz de riesgos, anexos técnicos y modelo de contrato según las especificaciones técnicas y operacionales recomendadas por Airports Council International (ACI), de conformidad con el desarrollo del MOU celebrado en diciembre de 2019 con Aerocivil.</t>
  </si>
  <si>
    <t>2. Selección de aeropuerto(s) y recopilación de información relevante para el modelo de administración aeroportuaria.</t>
  </si>
  <si>
    <t>3. Alcance y valoración del proyecto, análisis del sector y estimación de recursos.</t>
  </si>
  <si>
    <t>4. Presentación de modelo al Comité Directivo para definiciones de presentación al Consejo Directivo.</t>
  </si>
  <si>
    <t>Infraestructura territorial fortalecida</t>
  </si>
  <si>
    <t>1. Seguimiento a la asistencia técnica a 6 aeródromos de entidades territoriales  dentro del marco del convenio</t>
  </si>
  <si>
    <t>2. Seguimiento a la asistencia técnica a 12 aeródromos de entidades territoriales  dentro del marco del segundo convenio</t>
  </si>
  <si>
    <t xml:space="preserve">Actualizar los planes maestros aeroportuarios incluyendo el desarrollo de infraestructuraslogisticas, en los aeropuertos con
movilización de carga. </t>
  </si>
  <si>
    <t>Coordinar con Ministerio de Transporte, DNP, Ministerio de Hacienda y Unidad de gestión, las actividades para cumplir con los requisitos previos que permitan iniciar la ejecucion del proyecto dentro de los cronogramasestablecidos</t>
  </si>
  <si>
    <t>Asegurar que en los contratos de asistencia técnica que se
suscriban, se incluya la gestión de fuentes de financiación para los proyectos priorizados</t>
  </si>
  <si>
    <t>Asegurar que la asistencia tecnica a los aeropuertos territoriales contenga resultados que garanticen la viabilidad de materializar el fortalecimiento de la infraestructura de trasnporte en el corto, mediano y largo plazo.</t>
  </si>
  <si>
    <t>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</si>
</sst>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51" x14ac:knownFonts="1">
    <font>
      <sz val="12"/>
      <color theme="1"/>
      <name val="Calibri"/>
      <family val="2"/>
      <scheme val="minor"/>
    </font>
    <font>
      <sz val="12"/>
      <color theme="1"/>
      <name val="Calibri"/>
      <family val="2"/>
      <scheme val="minor"/>
    </font>
    <font>
      <sz val="12"/>
      <color theme="0"/>
      <name val="Calibri"/>
      <family val="2"/>
      <scheme val="minor"/>
    </font>
    <font>
      <b/>
      <sz val="9"/>
      <color indexed="81"/>
      <name val="Tahoma"/>
      <family val="2"/>
    </font>
    <font>
      <sz val="9"/>
      <color indexed="81"/>
      <name val="Tahoma"/>
      <family val="2"/>
    </font>
    <font>
      <sz val="11"/>
      <color theme="1"/>
      <name val="Calibri"/>
      <family val="2"/>
      <scheme val="minor"/>
    </font>
    <font>
      <sz val="10"/>
      <name val="Arial"/>
      <family val="2"/>
    </font>
    <font>
      <b/>
      <sz val="9"/>
      <color rgb="FF000000"/>
      <name val="Tahoma"/>
      <family val="2"/>
    </font>
    <font>
      <sz val="9"/>
      <color rgb="FF000000"/>
      <name val="Tahoma"/>
      <family val="2"/>
    </font>
    <font>
      <sz val="12"/>
      <name val="Arial"/>
      <family val="2"/>
    </font>
    <font>
      <sz val="12"/>
      <color theme="1"/>
      <name val="Arial"/>
      <family val="2"/>
    </font>
    <font>
      <b/>
      <sz val="12"/>
      <color rgb="FFFF0000"/>
      <name val="Arial"/>
      <family val="2"/>
    </font>
    <font>
      <b/>
      <sz val="12"/>
      <color theme="1"/>
      <name val="Arial"/>
      <family val="2"/>
    </font>
    <font>
      <strike/>
      <sz val="12"/>
      <color theme="1"/>
      <name val="Arial"/>
      <family val="2"/>
    </font>
    <font>
      <sz val="12"/>
      <color rgb="FFFF0000"/>
      <name val="Arial"/>
      <family val="2"/>
    </font>
    <font>
      <b/>
      <sz val="12"/>
      <color theme="0"/>
      <name val="Arial"/>
      <family val="2"/>
    </font>
    <font>
      <sz val="14"/>
      <color theme="1"/>
      <name val="Calibri"/>
      <family val="2"/>
      <scheme val="minor"/>
    </font>
    <font>
      <b/>
      <sz val="16"/>
      <color rgb="FF0070C0"/>
      <name val="Arial"/>
      <family val="2"/>
    </font>
    <font>
      <b/>
      <sz val="16"/>
      <color rgb="FFFF0000"/>
      <name val="Arial"/>
      <family val="2"/>
    </font>
    <font>
      <b/>
      <sz val="9"/>
      <color theme="0"/>
      <name val="Arial"/>
      <family val="2"/>
    </font>
    <font>
      <b/>
      <sz val="10"/>
      <color theme="0"/>
      <name val="Arial"/>
      <family val="2"/>
    </font>
    <font>
      <sz val="10"/>
      <color theme="1"/>
      <name val="Arial"/>
      <family val="2"/>
    </font>
    <font>
      <b/>
      <sz val="12"/>
      <color rgb="FF000000"/>
      <name val="Arial"/>
      <family val="2"/>
    </font>
    <font>
      <b/>
      <sz val="9"/>
      <color theme="1"/>
      <name val="Arial"/>
      <family val="2"/>
    </font>
    <font>
      <b/>
      <sz val="14"/>
      <name val="Arial"/>
      <family val="2"/>
    </font>
    <font>
      <sz val="9"/>
      <color theme="1"/>
      <name val="Arial"/>
      <family val="2"/>
    </font>
    <font>
      <u/>
      <sz val="12"/>
      <name val="Arial"/>
      <family val="2"/>
    </font>
    <font>
      <sz val="9"/>
      <color rgb="FF000000"/>
      <name val="Arial"/>
      <family val="2"/>
    </font>
    <font>
      <sz val="9"/>
      <name val="Arial"/>
      <family val="2"/>
    </font>
    <font>
      <b/>
      <sz val="16"/>
      <color theme="4"/>
      <name val="Arial"/>
      <family val="2"/>
    </font>
    <font>
      <sz val="12"/>
      <color rgb="FF000000"/>
      <name val="Arial"/>
      <family val="2"/>
    </font>
    <font>
      <b/>
      <sz val="11"/>
      <color theme="0"/>
      <name val="Arial"/>
      <family val="2"/>
    </font>
    <font>
      <b/>
      <sz val="10"/>
      <color theme="1"/>
      <name val="Arial"/>
      <family val="2"/>
    </font>
    <font>
      <sz val="10"/>
      <color rgb="FF000000"/>
      <name val="Arial"/>
      <family val="2"/>
    </font>
    <font>
      <sz val="12"/>
      <color indexed="9"/>
      <name val="Arial"/>
      <family val="2"/>
    </font>
    <font>
      <sz val="12"/>
      <color indexed="8"/>
      <name val="Arial"/>
      <family val="2"/>
    </font>
    <font>
      <b/>
      <sz val="16"/>
      <color theme="8" tint="-0.249977111117893"/>
      <name val="Arial"/>
      <family val="2"/>
    </font>
    <font>
      <sz val="16"/>
      <color theme="1"/>
      <name val="Arial"/>
      <family val="2"/>
    </font>
    <font>
      <sz val="14"/>
      <color theme="1"/>
      <name val="Arial"/>
      <family val="2"/>
    </font>
    <font>
      <b/>
      <sz val="14"/>
      <color theme="1"/>
      <name val="Arial Narrow"/>
      <family val="2"/>
    </font>
    <font>
      <b/>
      <sz val="16"/>
      <color theme="0"/>
      <name val="Arial"/>
      <family val="2"/>
    </font>
    <font>
      <sz val="12"/>
      <color theme="0"/>
      <name val="Arial"/>
      <family val="2"/>
    </font>
    <font>
      <sz val="16"/>
      <color theme="0"/>
      <name val="Arial"/>
      <family val="2"/>
    </font>
    <font>
      <sz val="10"/>
      <color theme="0"/>
      <name val="Arial"/>
      <family val="2"/>
    </font>
    <font>
      <sz val="9"/>
      <color theme="0"/>
      <name val="Arial"/>
      <family val="2"/>
    </font>
    <font>
      <sz val="14"/>
      <color theme="0"/>
      <name val="Arial"/>
      <family val="2"/>
    </font>
    <font>
      <sz val="12"/>
      <name val="Arial Narrow"/>
      <family val="2"/>
    </font>
    <font>
      <sz val="12"/>
      <color theme="1"/>
      <name val="Arial Narrow"/>
      <family val="2"/>
    </font>
    <font>
      <b/>
      <sz val="14"/>
      <color theme="0"/>
      <name val="Arial"/>
      <family val="2"/>
    </font>
    <font>
      <b/>
      <sz val="14"/>
      <color rgb="FFFFFF00"/>
      <name val="Arial"/>
      <family val="2"/>
    </font>
    <font>
      <b/>
      <sz val="14"/>
      <color rgb="FFFF0000"/>
      <name val="Arial"/>
      <family val="2"/>
    </font>
  </fonts>
  <fills count="28">
    <fill>
      <patternFill patternType="none"/>
    </fill>
    <fill>
      <patternFill patternType="gray125"/>
    </fill>
    <fill>
      <patternFill patternType="solid">
        <fgColor theme="4"/>
      </patternFill>
    </fill>
    <fill>
      <patternFill patternType="solid">
        <fgColor theme="1" tint="0.499984740745262"/>
        <bgColor indexed="64"/>
      </patternFill>
    </fill>
    <fill>
      <patternFill patternType="solid">
        <fgColor theme="8" tint="-0.499984740745262"/>
        <bgColor indexed="64"/>
      </patternFill>
    </fill>
    <fill>
      <patternFill patternType="solid">
        <fgColor theme="3" tint="0.79998168889431442"/>
        <bgColor indexed="64"/>
      </patternFill>
    </fill>
    <fill>
      <patternFill patternType="solid">
        <fgColor theme="0" tint="-0.14999847407452621"/>
        <bgColor indexed="64"/>
      </patternFill>
    </fill>
    <fill>
      <patternFill patternType="solid">
        <fgColor theme="5" tint="0.39997558519241921"/>
        <bgColor indexed="64"/>
      </patternFill>
    </fill>
    <fill>
      <patternFill patternType="solid">
        <fgColor rgb="FFCCFFCC"/>
        <bgColor indexed="64"/>
      </patternFill>
    </fill>
    <fill>
      <patternFill patternType="solid">
        <fgColor rgb="FFFFFFFF"/>
        <bgColor indexed="64"/>
      </patternFill>
    </fill>
    <fill>
      <patternFill patternType="solid">
        <fgColor theme="9" tint="0.59999389629810485"/>
        <bgColor indexed="64"/>
      </patternFill>
    </fill>
    <fill>
      <patternFill patternType="solid">
        <fgColor theme="6" tint="0.59999389629810485"/>
        <bgColor indexed="64"/>
      </patternFill>
    </fill>
    <fill>
      <patternFill patternType="solid">
        <fgColor theme="5" tint="0.79998168889431442"/>
        <bgColor indexed="64"/>
      </patternFill>
    </fill>
    <fill>
      <patternFill patternType="solid">
        <fgColor theme="7" tint="0.59999389629810485"/>
        <bgColor indexed="64"/>
      </patternFill>
    </fill>
    <fill>
      <patternFill patternType="solid">
        <fgColor rgb="FFFFFF00"/>
        <bgColor indexed="64"/>
      </patternFill>
    </fill>
    <fill>
      <patternFill patternType="solid">
        <fgColor theme="0"/>
        <bgColor indexed="64"/>
      </patternFill>
    </fill>
    <fill>
      <patternFill patternType="solid">
        <fgColor theme="8" tint="0.79998168889431442"/>
        <bgColor indexed="64"/>
      </patternFill>
    </fill>
    <fill>
      <patternFill patternType="solid">
        <fgColor theme="9" tint="0.39997558519241921"/>
        <bgColor indexed="64"/>
      </patternFill>
    </fill>
    <fill>
      <patternFill patternType="solid">
        <fgColor theme="4" tint="0.59999389629810485"/>
        <bgColor indexed="64"/>
      </patternFill>
    </fill>
    <fill>
      <patternFill patternType="solid">
        <fgColor rgb="FF00B050"/>
        <bgColor indexed="64"/>
      </patternFill>
    </fill>
    <fill>
      <patternFill patternType="solid">
        <fgColor theme="0" tint="-4.9989318521683403E-2"/>
        <bgColor indexed="64"/>
      </patternFill>
    </fill>
    <fill>
      <patternFill patternType="solid">
        <fgColor theme="7" tint="0.39997558519241921"/>
        <bgColor indexed="64"/>
      </patternFill>
    </fill>
    <fill>
      <patternFill patternType="solid">
        <fgColor rgb="FFD9D9D9"/>
        <bgColor rgb="FF000000"/>
      </patternFill>
    </fill>
    <fill>
      <patternFill patternType="solid">
        <fgColor theme="9" tint="0.79998168889431442"/>
        <bgColor indexed="64"/>
      </patternFill>
    </fill>
    <fill>
      <patternFill patternType="solid">
        <fgColor rgb="FF92D050"/>
        <bgColor indexed="64"/>
      </patternFill>
    </fill>
    <fill>
      <patternFill patternType="solid">
        <fgColor rgb="FFFFE799"/>
        <bgColor indexed="64"/>
      </patternFill>
    </fill>
    <fill>
      <patternFill patternType="solid">
        <fgColor rgb="FFFFE799"/>
        <bgColor rgb="FF000000"/>
      </patternFill>
    </fill>
    <fill>
      <patternFill patternType="solid">
        <fgColor theme="7" tint="0.39997558519241921"/>
        <bgColor rgb="FF000000"/>
      </patternFill>
    </fill>
  </fills>
  <borders count="144">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diagonal/>
    </border>
    <border>
      <left style="medium">
        <color indexed="64"/>
      </left>
      <right style="thin">
        <color indexed="64"/>
      </right>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medium">
        <color indexed="64"/>
      </right>
      <top style="medium">
        <color indexed="64"/>
      </top>
      <bottom/>
      <diagonal/>
    </border>
    <border>
      <left style="medium">
        <color indexed="64"/>
      </left>
      <right/>
      <top style="medium">
        <color indexed="64"/>
      </top>
      <bottom/>
      <diagonal/>
    </border>
    <border>
      <left style="thin">
        <color indexed="64"/>
      </left>
      <right style="thin">
        <color indexed="64"/>
      </right>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bottom/>
      <diagonal/>
    </border>
    <border>
      <left style="hair">
        <color indexed="64"/>
      </left>
      <right style="medium">
        <color indexed="64"/>
      </right>
      <top/>
      <bottom style="medium">
        <color indexed="64"/>
      </bottom>
      <diagonal/>
    </border>
    <border>
      <left style="hair">
        <color indexed="64"/>
      </left>
      <right style="medium">
        <color indexed="64"/>
      </right>
      <top style="medium">
        <color indexed="64"/>
      </top>
      <bottom/>
      <diagonal/>
    </border>
    <border>
      <left style="hair">
        <color indexed="64"/>
      </left>
      <right style="medium">
        <color indexed="64"/>
      </right>
      <top/>
      <bottom style="hair">
        <color indexed="64"/>
      </bottom>
      <diagonal/>
    </border>
    <border>
      <left style="hair">
        <color indexed="64"/>
      </left>
      <right style="medium">
        <color indexed="64"/>
      </right>
      <top style="hair">
        <color indexed="64"/>
      </top>
      <bottom/>
      <diagonal/>
    </border>
    <border>
      <left style="medium">
        <color indexed="64"/>
      </left>
      <right/>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right style="medium">
        <color indexed="64"/>
      </right>
      <top style="medium">
        <color indexed="64"/>
      </top>
      <bottom/>
      <diagonal/>
    </border>
    <border>
      <left style="medium">
        <color indexed="64"/>
      </left>
      <right style="medium">
        <color indexed="64"/>
      </right>
      <top/>
      <bottom style="medium">
        <color indexed="64"/>
      </bottom>
      <diagonal/>
    </border>
    <border>
      <left style="thin">
        <color indexed="64"/>
      </left>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bottom style="thin">
        <color indexed="64"/>
      </bottom>
      <diagonal/>
    </border>
    <border>
      <left style="hair">
        <color indexed="64"/>
      </left>
      <right style="thin">
        <color indexed="64"/>
      </right>
      <top/>
      <bottom style="hair">
        <color indexed="64"/>
      </bottom>
      <diagonal/>
    </border>
    <border>
      <left style="medium">
        <color indexed="64"/>
      </left>
      <right style="thin">
        <color indexed="64"/>
      </right>
      <top/>
      <bottom style="hair">
        <color indexed="64"/>
      </bottom>
      <diagonal/>
    </border>
    <border>
      <left style="thin">
        <color indexed="64"/>
      </left>
      <right style="thin">
        <color indexed="64"/>
      </right>
      <top/>
      <bottom style="hair">
        <color indexed="64"/>
      </bottom>
      <diagonal/>
    </border>
    <border>
      <left style="thin">
        <color indexed="64"/>
      </left>
      <right style="medium">
        <color indexed="64"/>
      </right>
      <top/>
      <bottom style="hair">
        <color indexed="64"/>
      </bottom>
      <diagonal/>
    </border>
    <border>
      <left/>
      <right style="medium">
        <color indexed="64"/>
      </right>
      <top/>
      <bottom/>
      <diagonal/>
    </border>
    <border>
      <left style="hair">
        <color indexed="64"/>
      </left>
      <right style="thin">
        <color indexed="64"/>
      </right>
      <top style="hair">
        <color indexed="64"/>
      </top>
      <bottom/>
      <diagonal/>
    </border>
    <border>
      <left style="medium">
        <color indexed="64"/>
      </left>
      <right style="thin">
        <color indexed="64"/>
      </right>
      <top style="hair">
        <color indexed="64"/>
      </top>
      <bottom/>
      <diagonal/>
    </border>
    <border>
      <left style="thin">
        <color indexed="64"/>
      </left>
      <right style="thin">
        <color indexed="64"/>
      </right>
      <top style="hair">
        <color indexed="64"/>
      </top>
      <bottom/>
      <diagonal/>
    </border>
    <border>
      <left style="thin">
        <color indexed="64"/>
      </left>
      <right style="medium">
        <color indexed="64"/>
      </right>
      <top style="hair">
        <color indexed="64"/>
      </top>
      <bottom/>
      <diagonal/>
    </border>
    <border>
      <left/>
      <right style="medium">
        <color indexed="64"/>
      </right>
      <top/>
      <bottom style="medium">
        <color indexed="64"/>
      </bottom>
      <diagonal/>
    </border>
    <border>
      <left style="hair">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style="hair">
        <color indexed="64"/>
      </left>
      <right style="thin">
        <color indexed="64"/>
      </right>
      <top style="medium">
        <color indexed="64"/>
      </top>
      <bottom/>
      <diagonal/>
    </border>
    <border>
      <left/>
      <right/>
      <top style="medium">
        <color indexed="64"/>
      </top>
      <bottom/>
      <diagonal/>
    </border>
    <border>
      <left style="hair">
        <color indexed="64"/>
      </left>
      <right style="thin">
        <color indexed="64"/>
      </right>
      <top/>
      <bottom/>
      <diagonal/>
    </border>
    <border>
      <left style="hair">
        <color indexed="64"/>
      </left>
      <right style="medium">
        <color indexed="64"/>
      </right>
      <top/>
      <bottom/>
      <diagonal/>
    </border>
    <border>
      <left style="thin">
        <color indexed="64"/>
      </left>
      <right/>
      <top style="medium">
        <color indexed="64"/>
      </top>
      <bottom/>
      <diagonal/>
    </border>
    <border>
      <left style="thin">
        <color rgb="FF000000"/>
      </left>
      <right/>
      <top style="thin">
        <color rgb="FF000000"/>
      </top>
      <bottom/>
      <diagonal/>
    </border>
    <border>
      <left style="thin">
        <color rgb="FF000000"/>
      </left>
      <right style="thin">
        <color rgb="FF000000"/>
      </right>
      <top style="thin">
        <color rgb="FF000000"/>
      </top>
      <bottom style="thin">
        <color rgb="FF000000"/>
      </bottom>
      <diagonal/>
    </border>
    <border>
      <left style="thin">
        <color rgb="FF000000"/>
      </left>
      <right/>
      <top/>
      <bottom style="thin">
        <color rgb="FF000000"/>
      </bottom>
      <diagonal/>
    </border>
    <border>
      <left style="thin">
        <color indexed="64"/>
      </left>
      <right/>
      <top/>
      <bottom style="medium">
        <color indexed="64"/>
      </bottom>
      <diagonal/>
    </border>
    <border>
      <left style="medium">
        <color indexed="64"/>
      </left>
      <right style="thin">
        <color indexed="64"/>
      </right>
      <top style="medium">
        <color indexed="64"/>
      </top>
      <bottom style="hair">
        <color indexed="64"/>
      </bottom>
      <diagonal/>
    </border>
    <border>
      <left style="hair">
        <color indexed="64"/>
      </left>
      <right style="thin">
        <color indexed="64"/>
      </right>
      <top style="medium">
        <color indexed="64"/>
      </top>
      <bottom style="hair">
        <color indexed="64"/>
      </bottom>
      <diagonal/>
    </border>
    <border>
      <left style="hair">
        <color indexed="64"/>
      </left>
      <right style="medium">
        <color indexed="64"/>
      </right>
      <top style="medium">
        <color indexed="64"/>
      </top>
      <bottom style="hair">
        <color indexed="64"/>
      </bottom>
      <diagonal/>
    </border>
    <border>
      <left style="medium">
        <color indexed="64"/>
      </left>
      <right style="thin">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bottom style="thin">
        <color rgb="FF000000"/>
      </bottom>
      <diagonal/>
    </border>
    <border>
      <left style="medium">
        <color indexed="64"/>
      </left>
      <right/>
      <top/>
      <bottom style="thin">
        <color rgb="FF000000"/>
      </bottom>
      <diagonal/>
    </border>
    <border>
      <left style="medium">
        <color indexed="64"/>
      </left>
      <right style="medium">
        <color indexed="64"/>
      </right>
      <top style="medium">
        <color indexed="64"/>
      </top>
      <bottom style="medium">
        <color indexed="64"/>
      </bottom>
      <diagonal/>
    </border>
    <border>
      <left style="thin">
        <color indexed="64"/>
      </left>
      <right style="medium">
        <color indexed="64"/>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diagonal/>
    </border>
    <border>
      <left style="medium">
        <color rgb="FF000000"/>
      </left>
      <right/>
      <top/>
      <bottom/>
      <diagonal/>
    </border>
    <border>
      <left/>
      <right style="thin">
        <color indexed="64"/>
      </right>
      <top/>
      <bottom/>
      <diagonal/>
    </border>
    <border>
      <left/>
      <right style="thin">
        <color indexed="64"/>
      </right>
      <top/>
      <bottom style="hair">
        <color indexed="64"/>
      </bottom>
      <diagonal/>
    </border>
    <border>
      <left style="medium">
        <color indexed="64"/>
      </left>
      <right style="thin">
        <color indexed="64"/>
      </right>
      <top style="thin">
        <color indexed="64"/>
      </top>
      <bottom/>
      <diagonal/>
    </border>
    <border>
      <left style="medium">
        <color rgb="FF000000"/>
      </left>
      <right style="medium">
        <color rgb="FF000000"/>
      </right>
      <top style="medium">
        <color rgb="FF000000"/>
      </top>
      <bottom/>
      <diagonal/>
    </border>
    <border>
      <left/>
      <right style="thin">
        <color indexed="64"/>
      </right>
      <top style="medium">
        <color indexed="64"/>
      </top>
      <bottom/>
      <diagonal/>
    </border>
    <border>
      <left style="medium">
        <color rgb="FF000000"/>
      </left>
      <right style="medium">
        <color rgb="FF000000"/>
      </right>
      <top/>
      <bottom/>
      <diagonal/>
    </border>
    <border>
      <left style="medium">
        <color rgb="FF000000"/>
      </left>
      <right style="medium">
        <color rgb="FF000000"/>
      </right>
      <top/>
      <bottom style="medium">
        <color rgb="FF000000"/>
      </bottom>
      <diagonal/>
    </border>
    <border>
      <left/>
      <right style="thin">
        <color indexed="64"/>
      </right>
      <top/>
      <bottom style="medium">
        <color indexed="64"/>
      </bottom>
      <diagonal/>
    </border>
    <border>
      <left style="medium">
        <color indexed="64"/>
      </left>
      <right style="thin">
        <color indexed="64"/>
      </right>
      <top style="hair">
        <color indexed="64"/>
      </top>
      <bottom style="medium">
        <color indexed="64"/>
      </bottom>
      <diagonal/>
    </border>
    <border>
      <left style="hair">
        <color indexed="64"/>
      </left>
      <right style="thin">
        <color indexed="64"/>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style="thin">
        <color indexed="64"/>
      </left>
      <right style="thin">
        <color indexed="64"/>
      </right>
      <top style="thin">
        <color indexed="64"/>
      </top>
      <bottom style="medium">
        <color indexed="64"/>
      </bottom>
      <diagonal/>
    </border>
    <border>
      <left style="hair">
        <color indexed="64"/>
      </left>
      <right/>
      <top style="medium">
        <color indexed="64"/>
      </top>
      <bottom/>
      <diagonal/>
    </border>
    <border>
      <left style="hair">
        <color indexed="64"/>
      </left>
      <right/>
      <top/>
      <bottom/>
      <diagonal/>
    </border>
    <border>
      <left style="medium">
        <color auto="1"/>
      </left>
      <right style="thin">
        <color auto="1"/>
      </right>
      <top style="medium">
        <color auto="1"/>
      </top>
      <bottom style="thin">
        <color auto="1"/>
      </bottom>
      <diagonal/>
    </border>
    <border>
      <left style="medium">
        <color auto="1"/>
      </left>
      <right style="thin">
        <color auto="1"/>
      </right>
      <top style="thin">
        <color auto="1"/>
      </top>
      <bottom style="medium">
        <color auto="1"/>
      </bottom>
      <diagonal/>
    </border>
    <border>
      <left/>
      <right style="thin">
        <color auto="1"/>
      </right>
      <top/>
      <bottom style="thin">
        <color auto="1"/>
      </bottom>
      <diagonal/>
    </border>
    <border>
      <left/>
      <right style="thin">
        <color indexed="64"/>
      </right>
      <top style="hair">
        <color indexed="64"/>
      </top>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medium">
        <color indexed="64"/>
      </top>
      <bottom style="thin">
        <color rgb="FF000000"/>
      </bottom>
      <diagonal/>
    </border>
    <border>
      <left style="medium">
        <color indexed="64"/>
      </left>
      <right style="medium">
        <color indexed="64"/>
      </right>
      <top style="thin">
        <color rgb="FF000000"/>
      </top>
      <bottom style="thin">
        <color rgb="FF000000"/>
      </bottom>
      <diagonal/>
    </border>
    <border>
      <left style="medium">
        <color indexed="64"/>
      </left>
      <right style="medium">
        <color indexed="64"/>
      </right>
      <top style="thin">
        <color rgb="FF000000"/>
      </top>
      <bottom style="medium">
        <color indexed="64"/>
      </bottom>
      <diagonal/>
    </border>
    <border>
      <left style="medium">
        <color indexed="64"/>
      </left>
      <right style="thin">
        <color rgb="FF000000"/>
      </right>
      <top style="medium">
        <color indexed="64"/>
      </top>
      <bottom style="thin">
        <color rgb="FF000000"/>
      </bottom>
      <diagonal/>
    </border>
    <border>
      <left style="thin">
        <color rgb="FF000000"/>
      </left>
      <right style="thin">
        <color rgb="FF000000"/>
      </right>
      <top style="medium">
        <color indexed="64"/>
      </top>
      <bottom style="thin">
        <color rgb="FF000000"/>
      </bottom>
      <diagonal/>
    </border>
    <border>
      <left style="medium">
        <color indexed="64"/>
      </left>
      <right style="thin">
        <color rgb="FF000000"/>
      </right>
      <top style="thin">
        <color rgb="FF000000"/>
      </top>
      <bottom style="thin">
        <color rgb="FF000000"/>
      </bottom>
      <diagonal/>
    </border>
    <border>
      <left style="medium">
        <color indexed="64"/>
      </left>
      <right style="thin">
        <color rgb="FF000000"/>
      </right>
      <top style="thin">
        <color rgb="FF000000"/>
      </top>
      <bottom style="medium">
        <color indexed="64"/>
      </bottom>
      <diagonal/>
    </border>
    <border>
      <left style="thin">
        <color rgb="FF000000"/>
      </left>
      <right style="thin">
        <color rgb="FF000000"/>
      </right>
      <top style="thin">
        <color rgb="FF000000"/>
      </top>
      <bottom style="medium">
        <color indexed="64"/>
      </bottom>
      <diagonal/>
    </border>
    <border>
      <left style="thin">
        <color rgb="FF000000"/>
      </left>
      <right/>
      <top style="medium">
        <color indexed="64"/>
      </top>
      <bottom/>
      <diagonal/>
    </border>
    <border>
      <left style="thin">
        <color rgb="FF000000"/>
      </left>
      <right/>
      <top/>
      <bottom style="medium">
        <color indexed="64"/>
      </bottom>
      <diagonal/>
    </border>
    <border>
      <left style="medium">
        <color indexed="64"/>
      </left>
      <right style="medium">
        <color indexed="64"/>
      </right>
      <top style="medium">
        <color rgb="FF000000"/>
      </top>
      <bottom/>
      <diagonal/>
    </border>
    <border>
      <left style="medium">
        <color indexed="64"/>
      </left>
      <right style="medium">
        <color indexed="64"/>
      </right>
      <top/>
      <bottom style="medium">
        <color rgb="FF000000"/>
      </bottom>
      <diagonal/>
    </border>
    <border>
      <left/>
      <right style="medium">
        <color indexed="64"/>
      </right>
      <top/>
      <bottom style="medium">
        <color rgb="FF000000"/>
      </bottom>
      <diagonal/>
    </border>
    <border>
      <left/>
      <right style="thin">
        <color auto="1"/>
      </right>
      <top style="medium">
        <color auto="1"/>
      </top>
      <bottom style="thin">
        <color auto="1"/>
      </bottom>
      <diagonal/>
    </border>
    <border>
      <left/>
      <right style="thin">
        <color indexed="64"/>
      </right>
      <top style="thin">
        <color indexed="64"/>
      </top>
      <bottom style="thin">
        <color indexed="64"/>
      </bottom>
      <diagonal/>
    </border>
    <border>
      <left/>
      <right style="thin">
        <color auto="1"/>
      </right>
      <top style="thin">
        <color auto="1"/>
      </top>
      <bottom style="medium">
        <color auto="1"/>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thin">
        <color rgb="FF000000"/>
      </top>
      <bottom/>
      <diagonal/>
    </border>
    <border>
      <left style="medium">
        <color indexed="64"/>
      </left>
      <right style="medium">
        <color indexed="64"/>
      </right>
      <top/>
      <bottom style="hair">
        <color indexed="64"/>
      </bottom>
      <diagonal/>
    </border>
    <border>
      <left style="thin">
        <color indexed="64"/>
      </left>
      <right/>
      <top style="thin">
        <color indexed="64"/>
      </top>
      <bottom style="thin">
        <color indexed="64"/>
      </bottom>
      <diagonal/>
    </border>
    <border>
      <left style="medium">
        <color indexed="64"/>
      </left>
      <right style="medium">
        <color indexed="64"/>
      </right>
      <top style="hair">
        <color indexed="64"/>
      </top>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thin">
        <color indexed="64"/>
      </left>
      <right style="thin">
        <color indexed="64"/>
      </right>
      <top/>
      <bottom style="medium">
        <color rgb="FF000000"/>
      </bottom>
      <diagonal/>
    </border>
    <border>
      <left style="thin">
        <color indexed="64"/>
      </left>
      <right/>
      <top/>
      <bottom style="medium">
        <color rgb="FF000000"/>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auto="1"/>
      </left>
      <right style="thin">
        <color auto="1"/>
      </right>
      <top/>
      <bottom style="thin">
        <color auto="1"/>
      </bottom>
      <diagonal/>
    </border>
    <border>
      <left style="medium">
        <color rgb="FF000000"/>
      </left>
      <right style="thin">
        <color rgb="FF000000"/>
      </right>
      <top style="thin">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thin">
        <color rgb="FF000000"/>
      </right>
      <top style="thin">
        <color rgb="FF000000"/>
      </top>
      <bottom style="medium">
        <color rgb="FF000000"/>
      </bottom>
      <diagonal/>
    </border>
    <border>
      <left style="medium">
        <color rgb="FF000000"/>
      </left>
      <right style="thin">
        <color indexed="64"/>
      </right>
      <top style="medium">
        <color rgb="FF000000"/>
      </top>
      <bottom/>
      <diagonal/>
    </border>
    <border>
      <left style="thin">
        <color indexed="64"/>
      </left>
      <right style="thin">
        <color indexed="64"/>
      </right>
      <top style="medium">
        <color rgb="FF000000"/>
      </top>
      <bottom/>
      <diagonal/>
    </border>
    <border>
      <left style="medium">
        <color indexed="64"/>
      </left>
      <right style="thin">
        <color indexed="64"/>
      </right>
      <top style="medium">
        <color rgb="FF000000"/>
      </top>
      <bottom/>
      <diagonal/>
    </border>
    <border>
      <left style="hair">
        <color indexed="64"/>
      </left>
      <right style="thin">
        <color indexed="64"/>
      </right>
      <top style="medium">
        <color rgb="FF000000"/>
      </top>
      <bottom/>
      <diagonal/>
    </border>
    <border>
      <left style="hair">
        <color indexed="64"/>
      </left>
      <right style="medium">
        <color indexed="64"/>
      </right>
      <top style="medium">
        <color rgb="FF000000"/>
      </top>
      <bottom/>
      <diagonal/>
    </border>
    <border>
      <left style="medium">
        <color rgb="FF000000"/>
      </left>
      <right style="thin">
        <color indexed="64"/>
      </right>
      <top/>
      <bottom/>
      <diagonal/>
    </border>
    <border>
      <left style="medium">
        <color rgb="FF000000"/>
      </left>
      <right style="thin">
        <color indexed="64"/>
      </right>
      <top/>
      <bottom style="medium">
        <color rgb="FF000000"/>
      </bottom>
      <diagonal/>
    </border>
    <border>
      <left style="hair">
        <color indexed="64"/>
      </left>
      <right style="thin">
        <color indexed="64"/>
      </right>
      <top/>
      <bottom style="medium">
        <color rgb="FF000000"/>
      </bottom>
      <diagonal/>
    </border>
    <border>
      <left style="hair">
        <color indexed="64"/>
      </left>
      <right style="medium">
        <color rgb="FF000000"/>
      </right>
      <top style="medium">
        <color rgb="FF000000"/>
      </top>
      <bottom/>
      <diagonal/>
    </border>
    <border>
      <left style="hair">
        <color indexed="64"/>
      </left>
      <right style="medium">
        <color rgb="FF000000"/>
      </right>
      <top/>
      <bottom style="hair">
        <color indexed="64"/>
      </bottom>
      <diagonal/>
    </border>
    <border>
      <left style="hair">
        <color indexed="64"/>
      </left>
      <right style="medium">
        <color rgb="FF000000"/>
      </right>
      <top style="hair">
        <color indexed="64"/>
      </top>
      <bottom/>
      <diagonal/>
    </border>
    <border>
      <left style="hair">
        <color indexed="64"/>
      </left>
      <right style="medium">
        <color rgb="FF000000"/>
      </right>
      <top/>
      <bottom style="medium">
        <color rgb="FF000000"/>
      </bottom>
      <diagonal/>
    </border>
    <border>
      <left style="thin">
        <color rgb="FF000000"/>
      </left>
      <right style="thin">
        <color rgb="FF000000"/>
      </right>
      <top/>
      <bottom/>
      <diagonal/>
    </border>
    <border>
      <left style="thin">
        <color rgb="FF000000"/>
      </left>
      <right style="thin">
        <color rgb="FF000000"/>
      </right>
      <top/>
      <bottom style="medium">
        <color rgb="FF000000"/>
      </bottom>
      <diagonal/>
    </border>
    <border>
      <left/>
      <right style="thin">
        <color indexed="64"/>
      </right>
      <top style="medium">
        <color indexed="64"/>
      </top>
      <bottom style="hair">
        <color indexed="64"/>
      </bottom>
      <diagonal/>
    </border>
    <border>
      <left/>
      <right style="thin">
        <color indexed="64"/>
      </right>
      <top style="hair">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medium">
        <color indexed="64"/>
      </bottom>
      <diagonal/>
    </border>
    <border>
      <left style="thin">
        <color indexed="64"/>
      </left>
      <right/>
      <top style="thin">
        <color rgb="FF000000"/>
      </top>
      <bottom/>
      <diagonal/>
    </border>
    <border>
      <left style="thin">
        <color indexed="64"/>
      </left>
      <right/>
      <top/>
      <bottom style="thin">
        <color rgb="FF000000"/>
      </bottom>
      <diagonal/>
    </border>
    <border>
      <left style="thin">
        <color rgb="FF000000"/>
      </left>
      <right style="thin">
        <color rgb="FF000000"/>
      </right>
      <top/>
      <bottom style="thin">
        <color rgb="FF000000"/>
      </bottom>
      <diagonal/>
    </border>
    <border>
      <left style="medium">
        <color rgb="FF000000"/>
      </left>
      <right style="thin">
        <color rgb="FF000000"/>
      </right>
      <top/>
      <bottom style="thin">
        <color rgb="FF000000"/>
      </bottom>
      <diagonal/>
    </border>
    <border>
      <left style="thin">
        <color rgb="FF000000"/>
      </left>
      <right/>
      <top/>
      <bottom/>
      <diagonal/>
    </border>
    <border>
      <left style="thin">
        <color rgb="FF000000"/>
      </left>
      <right/>
      <top/>
      <bottom style="medium">
        <color rgb="FF000000"/>
      </bottom>
      <diagonal/>
    </border>
    <border>
      <left style="thin">
        <color indexed="64"/>
      </left>
      <right/>
      <top style="medium">
        <color rgb="FF000000"/>
      </top>
      <bottom/>
      <diagonal/>
    </border>
    <border>
      <left style="medium">
        <color indexed="64"/>
      </left>
      <right style="medium">
        <color indexed="64"/>
      </right>
      <top style="hair">
        <color indexed="64"/>
      </top>
      <bottom style="hair">
        <color indexed="64"/>
      </bottom>
      <diagonal/>
    </border>
  </borders>
  <cellStyleXfs count="5">
    <xf numFmtId="0" fontId="0" fillId="0" borderId="0"/>
    <xf numFmtId="9" fontId="1" fillId="0" borderId="0" applyFont="0" applyFill="0" applyBorder="0" applyAlignment="0" applyProtection="0"/>
    <xf numFmtId="0" fontId="2" fillId="2" borderId="0" applyNumberFormat="0" applyBorder="0" applyAlignment="0" applyProtection="0"/>
    <xf numFmtId="9" fontId="5" fillId="0" borderId="0" applyFont="0" applyFill="0" applyBorder="0" applyAlignment="0" applyProtection="0"/>
    <xf numFmtId="0" fontId="6" fillId="0" borderId="0"/>
  </cellStyleXfs>
  <cellXfs count="1348">
    <xf numFmtId="0" fontId="0" fillId="0" borderId="0" xfId="0"/>
    <xf numFmtId="0" fontId="10" fillId="0" borderId="0" xfId="0" applyFont="1"/>
    <xf numFmtId="0" fontId="20" fillId="4" borderId="58" xfId="2" applyFont="1" applyFill="1" applyBorder="1" applyAlignment="1">
      <alignment horizontal="center" vertical="center" wrapText="1"/>
    </xf>
    <xf numFmtId="17" fontId="20" fillId="4" borderId="58" xfId="2" applyNumberFormat="1" applyFont="1" applyFill="1" applyBorder="1" applyAlignment="1">
      <alignment horizontal="center" vertical="center" wrapText="1"/>
    </xf>
    <xf numFmtId="0" fontId="20" fillId="4" borderId="2" xfId="2" applyFont="1" applyFill="1" applyBorder="1" applyAlignment="1">
      <alignment horizontal="center" vertical="center" wrapText="1"/>
    </xf>
    <xf numFmtId="0" fontId="20" fillId="4" borderId="84" xfId="2" applyFont="1" applyFill="1" applyBorder="1" applyAlignment="1">
      <alignment horizontal="center" vertical="center" wrapText="1"/>
    </xf>
    <xf numFmtId="10" fontId="10" fillId="0" borderId="6" xfId="3" applyNumberFormat="1" applyFont="1" applyBorder="1" applyAlignment="1">
      <alignment horizontal="center" vertical="center"/>
    </xf>
    <xf numFmtId="10" fontId="10" fillId="0" borderId="11" xfId="3" applyNumberFormat="1" applyFont="1" applyBorder="1" applyAlignment="1">
      <alignment horizontal="center" vertical="center"/>
    </xf>
    <xf numFmtId="0" fontId="19" fillId="4" borderId="58" xfId="2" applyFont="1" applyFill="1" applyBorder="1" applyAlignment="1">
      <alignment horizontal="center" vertical="center" wrapText="1"/>
    </xf>
    <xf numFmtId="10" fontId="10" fillId="6" borderId="28" xfId="3" applyNumberFormat="1" applyFont="1" applyFill="1" applyBorder="1" applyAlignment="1">
      <alignment horizontal="center" vertical="center"/>
    </xf>
    <xf numFmtId="10" fontId="10" fillId="6" borderId="29" xfId="3" applyNumberFormat="1" applyFont="1" applyFill="1" applyBorder="1" applyAlignment="1">
      <alignment horizontal="center" vertical="center"/>
    </xf>
    <xf numFmtId="0" fontId="25" fillId="0" borderId="23" xfId="0" applyFont="1" applyBorder="1" applyAlignment="1">
      <alignment horizontal="center" vertical="center" wrapText="1"/>
    </xf>
    <xf numFmtId="0" fontId="25" fillId="0" borderId="24" xfId="0" applyFont="1" applyBorder="1" applyAlignment="1">
      <alignment horizontal="center" vertical="center" wrapText="1"/>
    </xf>
    <xf numFmtId="0" fontId="25" fillId="0" borderId="25" xfId="0" applyFont="1" applyBorder="1" applyAlignment="1">
      <alignment horizontal="center" vertical="center" wrapText="1"/>
    </xf>
    <xf numFmtId="10" fontId="10" fillId="0" borderId="7" xfId="3" applyNumberFormat="1" applyFont="1" applyBorder="1" applyAlignment="1">
      <alignment horizontal="center" vertical="center"/>
    </xf>
    <xf numFmtId="10" fontId="10" fillId="0" borderId="12" xfId="3" applyNumberFormat="1" applyFont="1" applyBorder="1" applyAlignment="1">
      <alignment horizontal="center" vertical="center"/>
    </xf>
    <xf numFmtId="0" fontId="25" fillId="0" borderId="17" xfId="0" applyFont="1" applyBorder="1" applyAlignment="1">
      <alignment horizontal="center" vertical="center" wrapText="1"/>
    </xf>
    <xf numFmtId="0" fontId="25" fillId="0" borderId="31" xfId="0" applyFont="1" applyBorder="1" applyAlignment="1">
      <alignment horizontal="center" vertical="center" wrapText="1"/>
    </xf>
    <xf numFmtId="0" fontId="25" fillId="0" borderId="17" xfId="0" applyFont="1" applyBorder="1"/>
    <xf numFmtId="0" fontId="25" fillId="0" borderId="31" xfId="0" applyFont="1" applyBorder="1"/>
    <xf numFmtId="10" fontId="10" fillId="6" borderId="5" xfId="3" applyNumberFormat="1" applyFont="1" applyFill="1" applyBorder="1" applyAlignment="1">
      <alignment horizontal="center" vertical="center"/>
    </xf>
    <xf numFmtId="10" fontId="10" fillId="6" borderId="10" xfId="3" applyNumberFormat="1" applyFont="1" applyFill="1" applyBorder="1" applyAlignment="1">
      <alignment horizontal="center" vertical="center"/>
    </xf>
    <xf numFmtId="10" fontId="10" fillId="6" borderId="7" xfId="3" applyNumberFormat="1" applyFont="1" applyFill="1" applyBorder="1" applyAlignment="1">
      <alignment horizontal="center" vertical="center"/>
    </xf>
    <xf numFmtId="10" fontId="10" fillId="6" borderId="12" xfId="3" applyNumberFormat="1" applyFont="1" applyFill="1" applyBorder="1" applyAlignment="1">
      <alignment horizontal="center" vertical="center"/>
    </xf>
    <xf numFmtId="0" fontId="27" fillId="0" borderId="23" xfId="0" applyFont="1" applyBorder="1" applyAlignment="1">
      <alignment horizontal="center" vertical="center" wrapText="1"/>
    </xf>
    <xf numFmtId="0" fontId="27" fillId="0" borderId="24" xfId="0" applyFont="1" applyBorder="1" applyAlignment="1">
      <alignment horizontal="center" vertical="center" wrapText="1"/>
    </xf>
    <xf numFmtId="0" fontId="27" fillId="0" borderId="25" xfId="0" applyFont="1" applyBorder="1" applyAlignment="1">
      <alignment horizontal="center" vertical="center" wrapText="1"/>
    </xf>
    <xf numFmtId="0" fontId="28" fillId="0" borderId="23" xfId="0" applyFont="1" applyBorder="1" applyAlignment="1">
      <alignment horizontal="center" vertical="center" wrapText="1"/>
    </xf>
    <xf numFmtId="0" fontId="28" fillId="0" borderId="24" xfId="0" applyFont="1" applyBorder="1" applyAlignment="1">
      <alignment horizontal="center" vertical="center" wrapText="1"/>
    </xf>
    <xf numFmtId="0" fontId="28" fillId="0" borderId="25" xfId="0" applyFont="1" applyBorder="1" applyAlignment="1">
      <alignment horizontal="center" vertical="center" wrapText="1"/>
    </xf>
    <xf numFmtId="0" fontId="21" fillId="0" borderId="23" xfId="0" applyFont="1" applyBorder="1" applyAlignment="1">
      <alignment horizontal="center" vertical="center" wrapText="1"/>
    </xf>
    <xf numFmtId="0" fontId="21" fillId="0" borderId="24" xfId="0" applyFont="1" applyBorder="1" applyAlignment="1">
      <alignment horizontal="center" vertical="center" wrapText="1"/>
    </xf>
    <xf numFmtId="0" fontId="21" fillId="0" borderId="25" xfId="0" applyFont="1" applyBorder="1" applyAlignment="1">
      <alignment horizontal="center" vertical="center" wrapText="1"/>
    </xf>
    <xf numFmtId="0" fontId="21" fillId="0" borderId="17" xfId="0" applyFont="1" applyBorder="1"/>
    <xf numFmtId="0" fontId="21" fillId="0" borderId="31" xfId="0" applyFont="1" applyBorder="1"/>
    <xf numFmtId="0" fontId="33" fillId="0" borderId="23" xfId="0" applyFont="1" applyBorder="1" applyAlignment="1">
      <alignment horizontal="center" vertical="center" wrapText="1"/>
    </xf>
    <xf numFmtId="0" fontId="33" fillId="0" borderId="24" xfId="0" applyFont="1" applyBorder="1" applyAlignment="1">
      <alignment horizontal="center" vertical="center" wrapText="1"/>
    </xf>
    <xf numFmtId="0" fontId="33" fillId="0" borderId="25" xfId="0" applyFont="1" applyBorder="1" applyAlignment="1">
      <alignment horizontal="center" vertical="center" wrapText="1"/>
    </xf>
    <xf numFmtId="0" fontId="21" fillId="0" borderId="17" xfId="0" applyFont="1" applyBorder="1" applyAlignment="1">
      <alignment horizontal="center" vertical="center" wrapText="1"/>
    </xf>
    <xf numFmtId="0" fontId="21" fillId="0" borderId="31" xfId="0" applyFont="1" applyBorder="1" applyAlignment="1">
      <alignment horizontal="center" vertical="center" wrapText="1"/>
    </xf>
    <xf numFmtId="0" fontId="21" fillId="17" borderId="23" xfId="0" applyFont="1" applyFill="1" applyBorder="1" applyAlignment="1">
      <alignment horizontal="center" vertical="center" wrapText="1"/>
    </xf>
    <xf numFmtId="0" fontId="21" fillId="17" borderId="24" xfId="0" applyFont="1" applyFill="1" applyBorder="1" applyAlignment="1">
      <alignment horizontal="center" vertical="center" wrapText="1"/>
    </xf>
    <xf numFmtId="0" fontId="21" fillId="17" borderId="25" xfId="0" applyFont="1" applyFill="1" applyBorder="1" applyAlignment="1">
      <alignment horizontal="center" vertical="center" wrapText="1"/>
    </xf>
    <xf numFmtId="0" fontId="21" fillId="17" borderId="17" xfId="0" applyFont="1" applyFill="1" applyBorder="1"/>
    <xf numFmtId="0" fontId="21" fillId="17" borderId="31" xfId="0" applyFont="1" applyFill="1" applyBorder="1"/>
    <xf numFmtId="0" fontId="6" fillId="0" borderId="23" xfId="0" applyFont="1" applyBorder="1" applyAlignment="1">
      <alignment horizontal="center" vertical="center" wrapText="1"/>
    </xf>
    <xf numFmtId="0" fontId="6" fillId="0" borderId="24" xfId="0" applyFont="1" applyBorder="1" applyAlignment="1">
      <alignment horizontal="center" vertical="center" wrapText="1"/>
    </xf>
    <xf numFmtId="0" fontId="6" fillId="0" borderId="25" xfId="0" applyFont="1" applyBorder="1" applyAlignment="1">
      <alignment horizontal="center" vertical="center" wrapText="1"/>
    </xf>
    <xf numFmtId="0" fontId="25" fillId="0" borderId="0" xfId="0" applyFont="1" applyAlignment="1">
      <alignment wrapText="1"/>
    </xf>
    <xf numFmtId="0" fontId="10" fillId="0" borderId="0" xfId="0" applyFont="1" applyAlignment="1">
      <alignment horizontal="center" vertical="center"/>
    </xf>
    <xf numFmtId="0" fontId="37" fillId="0" borderId="0" xfId="0" applyFont="1" applyAlignment="1">
      <alignment horizontal="center" vertical="center"/>
    </xf>
    <xf numFmtId="0" fontId="10" fillId="0" borderId="0" xfId="0" applyFont="1" applyAlignment="1">
      <alignment horizontal="left" vertical="center"/>
    </xf>
    <xf numFmtId="0" fontId="18" fillId="0" borderId="0" xfId="0" applyFont="1"/>
    <xf numFmtId="10" fontId="20" fillId="4" borderId="11" xfId="2" applyNumberFormat="1" applyFont="1" applyFill="1" applyBorder="1" applyAlignment="1">
      <alignment horizontal="center" vertical="center" wrapText="1"/>
    </xf>
    <xf numFmtId="10" fontId="10" fillId="0" borderId="0" xfId="0" applyNumberFormat="1" applyFont="1" applyAlignment="1">
      <alignment horizontal="center" vertical="center"/>
    </xf>
    <xf numFmtId="0" fontId="32" fillId="0" borderId="17" xfId="0" applyFont="1" applyBorder="1" applyAlignment="1">
      <alignment vertical="center" wrapText="1"/>
    </xf>
    <xf numFmtId="0" fontId="32" fillId="0" borderId="39" xfId="0" applyFont="1" applyBorder="1" applyAlignment="1">
      <alignment vertical="center" wrapText="1"/>
    </xf>
    <xf numFmtId="0" fontId="10" fillId="0" borderId="17" xfId="0" applyFont="1" applyBorder="1"/>
    <xf numFmtId="0" fontId="10" fillId="0" borderId="31" xfId="0" applyFont="1" applyBorder="1"/>
    <xf numFmtId="0" fontId="38" fillId="0" borderId="0" xfId="0" applyFont="1"/>
    <xf numFmtId="0" fontId="21" fillId="0" borderId="0" xfId="0" applyFont="1" applyAlignment="1">
      <alignment horizontal="center" vertical="center"/>
    </xf>
    <xf numFmtId="10" fontId="39" fillId="0" borderId="8" xfId="1" applyNumberFormat="1" applyFont="1" applyBorder="1" applyAlignment="1">
      <alignment horizontal="center" vertical="center"/>
    </xf>
    <xf numFmtId="10" fontId="39" fillId="0" borderId="0" xfId="1" applyNumberFormat="1" applyFont="1" applyBorder="1" applyAlignment="1">
      <alignment horizontal="center" vertical="center"/>
    </xf>
    <xf numFmtId="10" fontId="39" fillId="0" borderId="17" xfId="1" applyNumberFormat="1" applyFont="1" applyBorder="1" applyAlignment="1">
      <alignment horizontal="center" vertical="center"/>
    </xf>
    <xf numFmtId="10" fontId="39" fillId="24" borderId="8" xfId="1" applyNumberFormat="1" applyFont="1" applyFill="1" applyBorder="1" applyAlignment="1">
      <alignment horizontal="center" vertical="center"/>
    </xf>
    <xf numFmtId="0" fontId="39" fillId="0" borderId="58" xfId="0" applyFont="1" applyBorder="1" applyAlignment="1">
      <alignment horizontal="center" vertical="center" wrapText="1"/>
    </xf>
    <xf numFmtId="0" fontId="39" fillId="0" borderId="2" xfId="0" applyFont="1" applyBorder="1" applyAlignment="1">
      <alignment horizontal="center" vertical="center" wrapText="1"/>
    </xf>
    <xf numFmtId="0" fontId="39" fillId="24" borderId="58" xfId="0" applyFont="1" applyFill="1" applyBorder="1" applyAlignment="1">
      <alignment horizontal="center" vertical="center" wrapText="1"/>
    </xf>
    <xf numFmtId="10" fontId="39" fillId="14" borderId="101" xfId="1" applyNumberFormat="1" applyFont="1" applyFill="1" applyBorder="1" applyAlignment="1">
      <alignment horizontal="center" vertical="center"/>
    </xf>
    <xf numFmtId="0" fontId="16" fillId="0" borderId="0" xfId="0" applyFont="1" applyAlignment="1">
      <alignment horizontal="center"/>
    </xf>
    <xf numFmtId="0" fontId="12" fillId="0" borderId="105" xfId="0" applyFont="1" applyBorder="1" applyAlignment="1">
      <alignment horizontal="center" vertical="center"/>
    </xf>
    <xf numFmtId="0" fontId="12" fillId="6" borderId="103" xfId="0" applyFont="1" applyFill="1" applyBorder="1" applyAlignment="1">
      <alignment horizontal="center" vertical="center"/>
    </xf>
    <xf numFmtId="0" fontId="12" fillId="6" borderId="21" xfId="0" applyFont="1" applyFill="1" applyBorder="1" applyAlignment="1">
      <alignment horizontal="center" vertical="center"/>
    </xf>
    <xf numFmtId="0" fontId="12" fillId="0" borderId="8" xfId="0" applyFont="1" applyBorder="1" applyAlignment="1">
      <alignment horizontal="center" vertical="center"/>
    </xf>
    <xf numFmtId="0" fontId="12" fillId="6" borderId="4" xfId="0" applyFont="1" applyFill="1" applyBorder="1" applyAlignment="1">
      <alignment horizontal="center" vertical="center"/>
    </xf>
    <xf numFmtId="0" fontId="12" fillId="0" borderId="4" xfId="0" applyFont="1" applyBorder="1" applyAlignment="1">
      <alignment horizontal="center" vertical="center"/>
    </xf>
    <xf numFmtId="0" fontId="41" fillId="0" borderId="0" xfId="0" applyFont="1"/>
    <xf numFmtId="0" fontId="41" fillId="0" borderId="0" xfId="0" applyFont="1" applyAlignment="1">
      <alignment horizontal="center" vertical="center"/>
    </xf>
    <xf numFmtId="0" fontId="42" fillId="0" borderId="0" xfId="0" applyFont="1" applyAlignment="1">
      <alignment horizontal="center" vertical="center"/>
    </xf>
    <xf numFmtId="0" fontId="43" fillId="0" borderId="0" xfId="0" applyFont="1" applyAlignment="1">
      <alignment horizontal="center" vertical="center"/>
    </xf>
    <xf numFmtId="0" fontId="44" fillId="0" borderId="0" xfId="0" applyFont="1" applyAlignment="1">
      <alignment wrapText="1"/>
    </xf>
    <xf numFmtId="0" fontId="45" fillId="0" borderId="0" xfId="0" applyFont="1"/>
    <xf numFmtId="0" fontId="23" fillId="0" borderId="4" xfId="0" applyFont="1" applyBorder="1" applyAlignment="1">
      <alignment horizontal="center" vertical="center" wrapText="1"/>
    </xf>
    <xf numFmtId="10" fontId="12" fillId="7" borderId="4" xfId="3" applyNumberFormat="1" applyFont="1" applyFill="1" applyBorder="1" applyAlignment="1">
      <alignment horizontal="center" vertical="center" textRotation="90"/>
    </xf>
    <xf numFmtId="0" fontId="21" fillId="5" borderId="8" xfId="0" applyFont="1" applyFill="1" applyBorder="1" applyAlignment="1">
      <alignment horizontal="center" vertical="center" wrapText="1"/>
    </xf>
    <xf numFmtId="0" fontId="21" fillId="5" borderId="21" xfId="0" applyFont="1" applyFill="1" applyBorder="1" applyAlignment="1">
      <alignment horizontal="center" vertical="center" wrapText="1"/>
    </xf>
    <xf numFmtId="0" fontId="21" fillId="10" borderId="21" xfId="0" applyFont="1" applyFill="1" applyBorder="1" applyAlignment="1">
      <alignment horizontal="center" vertical="center" wrapText="1"/>
    </xf>
    <xf numFmtId="0" fontId="31" fillId="4" borderId="17" xfId="2" applyFont="1" applyFill="1" applyBorder="1" applyAlignment="1">
      <alignment horizontal="center" vertical="center" wrapText="1"/>
    </xf>
    <xf numFmtId="0" fontId="24" fillId="20" borderId="4" xfId="0" applyFont="1" applyFill="1" applyBorder="1" applyAlignment="1">
      <alignment horizontal="center" vertical="center" textRotation="90" wrapText="1"/>
    </xf>
    <xf numFmtId="0" fontId="21" fillId="10" borderId="8" xfId="0" applyFont="1" applyFill="1" applyBorder="1" applyAlignment="1">
      <alignment horizontal="center" vertical="center" wrapText="1"/>
    </xf>
    <xf numFmtId="0" fontId="32" fillId="0" borderId="4" xfId="0" applyFont="1" applyBorder="1" applyAlignment="1">
      <alignment horizontal="center" vertical="center" wrapText="1"/>
    </xf>
    <xf numFmtId="0" fontId="21" fillId="10" borderId="4" xfId="0" applyFont="1" applyFill="1" applyBorder="1" applyAlignment="1">
      <alignment horizontal="center" vertical="center" wrapText="1"/>
    </xf>
    <xf numFmtId="0" fontId="24" fillId="13" borderId="4" xfId="2" applyFont="1" applyFill="1" applyBorder="1" applyAlignment="1">
      <alignment horizontal="center" vertical="center" textRotation="90" wrapText="1"/>
    </xf>
    <xf numFmtId="0" fontId="15" fillId="4" borderId="4" xfId="0" applyFont="1" applyFill="1" applyBorder="1" applyAlignment="1">
      <alignment horizontal="center" vertical="center" wrapText="1" readingOrder="1"/>
    </xf>
    <xf numFmtId="0" fontId="10" fillId="10" borderId="17" xfId="0" applyFont="1" applyFill="1" applyBorder="1" applyAlignment="1">
      <alignment horizontal="center" vertical="center" wrapText="1"/>
    </xf>
    <xf numFmtId="10" fontId="10" fillId="6" borderId="65" xfId="3" applyNumberFormat="1" applyFont="1" applyFill="1" applyBorder="1" applyAlignment="1">
      <alignment horizontal="center" vertical="center"/>
    </xf>
    <xf numFmtId="10" fontId="10" fillId="6" borderId="72" xfId="3" applyNumberFormat="1" applyFont="1" applyFill="1" applyBorder="1" applyAlignment="1">
      <alignment horizontal="center" vertical="center"/>
    </xf>
    <xf numFmtId="10" fontId="10" fillId="6" borderId="66" xfId="3" applyNumberFormat="1" applyFont="1" applyFill="1" applyBorder="1" applyAlignment="1">
      <alignment horizontal="center" vertical="center"/>
    </xf>
    <xf numFmtId="10" fontId="10" fillId="0" borderId="69" xfId="3" applyNumberFormat="1" applyFont="1" applyBorder="1" applyAlignment="1">
      <alignment horizontal="center" vertical="center"/>
    </xf>
    <xf numFmtId="10" fontId="10" fillId="0" borderId="65" xfId="3" applyNumberFormat="1" applyFont="1" applyBorder="1" applyAlignment="1">
      <alignment horizontal="center" vertical="center"/>
    </xf>
    <xf numFmtId="10" fontId="39" fillId="14" borderId="7" xfId="1" applyNumberFormat="1" applyFont="1" applyFill="1" applyBorder="1" applyAlignment="1">
      <alignment horizontal="center" vertical="center"/>
    </xf>
    <xf numFmtId="10" fontId="10" fillId="0" borderId="59" xfId="3" applyNumberFormat="1" applyFont="1" applyBorder="1" applyAlignment="1">
      <alignment horizontal="center" vertical="center"/>
    </xf>
    <xf numFmtId="10" fontId="10" fillId="6" borderId="30" xfId="3" applyNumberFormat="1" applyFont="1" applyFill="1" applyBorder="1" applyAlignment="1">
      <alignment horizontal="center" vertical="center"/>
    </xf>
    <xf numFmtId="10" fontId="10" fillId="0" borderId="61" xfId="3" applyNumberFormat="1" applyFont="1" applyBorder="1" applyAlignment="1">
      <alignment horizontal="center" vertical="center"/>
    </xf>
    <xf numFmtId="10" fontId="10" fillId="6" borderId="38" xfId="3" applyNumberFormat="1" applyFont="1" applyFill="1" applyBorder="1" applyAlignment="1">
      <alignment horizontal="center" vertical="center"/>
    </xf>
    <xf numFmtId="10" fontId="10" fillId="6" borderId="61" xfId="3" applyNumberFormat="1" applyFont="1" applyFill="1" applyBorder="1" applyAlignment="1">
      <alignment horizontal="center" vertical="center"/>
    </xf>
    <xf numFmtId="10" fontId="10" fillId="0" borderId="0" xfId="0" applyNumberFormat="1" applyFont="1"/>
    <xf numFmtId="10" fontId="39" fillId="14" borderId="58" xfId="1" applyNumberFormat="1" applyFont="1" applyFill="1" applyBorder="1" applyAlignment="1">
      <alignment horizontal="center" vertical="center"/>
    </xf>
    <xf numFmtId="10" fontId="39" fillId="24" borderId="58" xfId="1" applyNumberFormat="1" applyFont="1" applyFill="1" applyBorder="1" applyAlignment="1">
      <alignment horizontal="center" vertical="center"/>
    </xf>
    <xf numFmtId="0" fontId="12" fillId="0" borderId="95" xfId="0" applyFont="1" applyBorder="1" applyAlignment="1">
      <alignment horizontal="center" vertical="center"/>
    </xf>
    <xf numFmtId="0" fontId="12" fillId="6" borderId="96" xfId="0" applyFont="1" applyFill="1" applyBorder="1" applyAlignment="1">
      <alignment horizontal="center" vertical="center"/>
    </xf>
    <xf numFmtId="0" fontId="12" fillId="0" borderId="143" xfId="0" applyFont="1" applyBorder="1" applyAlignment="1">
      <alignment horizontal="center" vertical="center"/>
    </xf>
    <xf numFmtId="0" fontId="12" fillId="6" borderId="143" xfId="0" applyFont="1" applyFill="1" applyBorder="1" applyAlignment="1">
      <alignment horizontal="center" vertical="center"/>
    </xf>
    <xf numFmtId="0" fontId="12" fillId="9" borderId="86" xfId="0" applyFont="1" applyFill="1" applyBorder="1" applyAlignment="1">
      <alignment horizontal="center" vertical="center"/>
    </xf>
    <xf numFmtId="10" fontId="39" fillId="24" borderId="4" xfId="1" applyNumberFormat="1" applyFont="1" applyFill="1" applyBorder="1" applyAlignment="1">
      <alignment horizontal="center" vertical="center"/>
    </xf>
    <xf numFmtId="0" fontId="25" fillId="0" borderId="0" xfId="0" applyFont="1" applyBorder="1" applyAlignment="1">
      <alignment horizontal="center" vertical="center" wrapText="1"/>
    </xf>
    <xf numFmtId="0" fontId="25" fillId="0" borderId="0" xfId="0" applyFont="1" applyBorder="1"/>
    <xf numFmtId="0" fontId="10" fillId="0" borderId="0" xfId="0" applyFont="1" applyBorder="1"/>
    <xf numFmtId="0" fontId="21" fillId="0" borderId="0" xfId="0" applyFont="1" applyBorder="1"/>
    <xf numFmtId="0" fontId="32" fillId="0" borderId="0" xfId="0" applyFont="1" applyBorder="1" applyAlignment="1">
      <alignment horizontal="center" vertical="center" wrapText="1"/>
    </xf>
    <xf numFmtId="0" fontId="21" fillId="0" borderId="0" xfId="0" applyFont="1" applyBorder="1" applyAlignment="1">
      <alignment horizontal="center" vertical="center" wrapText="1"/>
    </xf>
    <xf numFmtId="0" fontId="21" fillId="17" borderId="0" xfId="0" applyFont="1" applyFill="1" applyBorder="1"/>
    <xf numFmtId="1" fontId="10" fillId="23" borderId="0" xfId="0" applyNumberFormat="1" applyFont="1" applyFill="1" applyBorder="1" applyAlignment="1">
      <alignment horizontal="center" vertical="center" wrapText="1"/>
    </xf>
    <xf numFmtId="0" fontId="25" fillId="0" borderId="0" xfId="0" applyFont="1" applyBorder="1" applyAlignment="1">
      <alignment wrapText="1"/>
    </xf>
    <xf numFmtId="0" fontId="25" fillId="0" borderId="39" xfId="0" applyFont="1" applyBorder="1"/>
    <xf numFmtId="0" fontId="25" fillId="0" borderId="40" xfId="0" applyFont="1" applyBorder="1"/>
    <xf numFmtId="0" fontId="25" fillId="0" borderId="36" xfId="0" applyFont="1" applyBorder="1"/>
    <xf numFmtId="0" fontId="42" fillId="0" borderId="0" xfId="0" applyFont="1" applyAlignment="1">
      <alignment horizontal="left" vertical="center"/>
    </xf>
    <xf numFmtId="0" fontId="10" fillId="0" borderId="0" xfId="0" applyFont="1" applyAlignment="1">
      <alignment horizontal="left" vertical="center" wrapText="1"/>
    </xf>
    <xf numFmtId="0" fontId="40" fillId="3" borderId="58" xfId="0" applyFont="1" applyFill="1" applyBorder="1" applyAlignment="1">
      <alignment horizontal="center" vertical="center"/>
    </xf>
    <xf numFmtId="0" fontId="48" fillId="4" borderId="58" xfId="2" applyFont="1" applyFill="1" applyBorder="1" applyAlignment="1">
      <alignment horizontal="center" vertical="center" wrapText="1"/>
    </xf>
    <xf numFmtId="0" fontId="48" fillId="4" borderId="83" xfId="2" applyFont="1" applyFill="1" applyBorder="1" applyAlignment="1">
      <alignment horizontal="center" vertical="center" wrapText="1"/>
    </xf>
    <xf numFmtId="0" fontId="50" fillId="4" borderId="11" xfId="2" applyFont="1" applyFill="1" applyBorder="1" applyAlignment="1">
      <alignment horizontal="center" vertical="center" wrapText="1"/>
    </xf>
    <xf numFmtId="0" fontId="48" fillId="4" borderId="11" xfId="2" applyFont="1" applyFill="1" applyBorder="1" applyAlignment="1">
      <alignment horizontal="center" vertical="center" wrapText="1"/>
    </xf>
    <xf numFmtId="0" fontId="49" fillId="4" borderId="69" xfId="2" applyFont="1" applyFill="1" applyBorder="1" applyAlignment="1">
      <alignment horizontal="center" vertical="center" wrapText="1"/>
    </xf>
    <xf numFmtId="10" fontId="11" fillId="6" borderId="28" xfId="0" applyNumberFormat="1" applyFont="1" applyFill="1" applyBorder="1" applyAlignment="1" applyProtection="1">
      <alignment horizontal="center" vertical="center"/>
      <protection locked="0"/>
    </xf>
    <xf numFmtId="10" fontId="11" fillId="6" borderId="27" xfId="0" applyNumberFormat="1" applyFont="1" applyFill="1" applyBorder="1" applyAlignment="1" applyProtection="1">
      <alignment horizontal="center" vertical="center"/>
      <protection locked="0"/>
    </xf>
    <xf numFmtId="10" fontId="11" fillId="6" borderId="5" xfId="0" applyNumberFormat="1" applyFont="1" applyFill="1" applyBorder="1" applyAlignment="1" applyProtection="1">
      <alignment horizontal="center" vertical="center"/>
      <protection locked="0"/>
    </xf>
    <xf numFmtId="10" fontId="11" fillId="6" borderId="37" xfId="0" applyNumberFormat="1" applyFont="1" applyFill="1" applyBorder="1" applyAlignment="1" applyProtection="1">
      <alignment horizontal="center" vertical="center"/>
      <protection locked="0"/>
    </xf>
    <xf numFmtId="10" fontId="11" fillId="6" borderId="15" xfId="0" applyNumberFormat="1" applyFont="1" applyFill="1" applyBorder="1" applyAlignment="1" applyProtection="1">
      <alignment horizontal="center" vertical="center"/>
      <protection locked="0"/>
    </xf>
    <xf numFmtId="10" fontId="11" fillId="6" borderId="13" xfId="0" applyNumberFormat="1" applyFont="1" applyFill="1" applyBorder="1" applyAlignment="1" applyProtection="1">
      <alignment horizontal="center" vertical="center"/>
      <protection locked="0"/>
    </xf>
    <xf numFmtId="10" fontId="11" fillId="6" borderId="66" xfId="0" applyNumberFormat="1" applyFont="1" applyFill="1" applyBorder="1" applyAlignment="1" applyProtection="1">
      <alignment horizontal="center" vertical="center"/>
      <protection locked="0"/>
    </xf>
    <xf numFmtId="10" fontId="11" fillId="22" borderId="27" xfId="0" applyNumberFormat="1" applyFont="1" applyFill="1" applyBorder="1" applyAlignment="1" applyProtection="1">
      <alignment horizontal="center" vertical="center"/>
      <protection locked="0"/>
    </xf>
    <xf numFmtId="10" fontId="11" fillId="6" borderId="39" xfId="0" applyNumberFormat="1" applyFont="1" applyFill="1" applyBorder="1" applyAlignment="1" applyProtection="1">
      <alignment horizontal="center" vertical="center"/>
      <protection locked="0"/>
    </xf>
    <xf numFmtId="10" fontId="11" fillId="6" borderId="10" xfId="0" applyNumberFormat="1" applyFont="1" applyFill="1" applyBorder="1" applyAlignment="1" applyProtection="1">
      <alignment horizontal="center" vertical="center"/>
      <protection locked="0"/>
    </xf>
    <xf numFmtId="10" fontId="11" fillId="22" borderId="37" xfId="0" applyNumberFormat="1" applyFont="1" applyFill="1" applyBorder="1" applyAlignment="1" applyProtection="1">
      <alignment horizontal="center" vertical="center"/>
      <protection locked="0"/>
    </xf>
    <xf numFmtId="10" fontId="11" fillId="6" borderId="36" xfId="0" applyNumberFormat="1" applyFont="1" applyFill="1" applyBorder="1" applyAlignment="1" applyProtection="1">
      <alignment horizontal="center" vertical="center"/>
      <protection locked="0"/>
    </xf>
    <xf numFmtId="10" fontId="11" fillId="6" borderId="72" xfId="0" applyNumberFormat="1" applyFont="1" applyFill="1" applyBorder="1" applyAlignment="1" applyProtection="1">
      <alignment horizontal="center" vertical="center"/>
      <protection locked="0"/>
    </xf>
    <xf numFmtId="10" fontId="11" fillId="6" borderId="66" xfId="3" applyNumberFormat="1" applyFont="1" applyFill="1" applyBorder="1" applyAlignment="1" applyProtection="1">
      <alignment horizontal="center" vertical="center"/>
      <protection locked="0"/>
    </xf>
    <xf numFmtId="10" fontId="11" fillId="6" borderId="27" xfId="3" applyNumberFormat="1" applyFont="1" applyFill="1" applyBorder="1" applyAlignment="1" applyProtection="1">
      <alignment horizontal="center" vertical="center"/>
      <protection locked="0"/>
    </xf>
    <xf numFmtId="10" fontId="11" fillId="6" borderId="15" xfId="3" applyNumberFormat="1" applyFont="1" applyFill="1" applyBorder="1" applyAlignment="1" applyProtection="1">
      <alignment horizontal="center" vertical="center"/>
      <protection locked="0"/>
    </xf>
    <xf numFmtId="10" fontId="11" fillId="6" borderId="65" xfId="3" applyNumberFormat="1" applyFont="1" applyFill="1" applyBorder="1" applyAlignment="1" applyProtection="1">
      <alignment horizontal="center" vertical="center"/>
      <protection locked="0"/>
    </xf>
    <xf numFmtId="10" fontId="11" fillId="6" borderId="43" xfId="3" applyNumberFormat="1" applyFont="1" applyFill="1" applyBorder="1" applyAlignment="1" applyProtection="1">
      <alignment horizontal="center" vertical="center"/>
      <protection locked="0"/>
    </xf>
    <xf numFmtId="10" fontId="11" fillId="22" borderId="43" xfId="0" applyNumberFormat="1" applyFont="1" applyFill="1" applyBorder="1" applyAlignment="1" applyProtection="1">
      <alignment horizontal="center" vertical="center"/>
      <protection locked="0"/>
    </xf>
    <xf numFmtId="10" fontId="11" fillId="6" borderId="44" xfId="3" applyNumberFormat="1" applyFont="1" applyFill="1" applyBorder="1" applyAlignment="1" applyProtection="1">
      <alignment horizontal="center" vertical="center"/>
      <protection locked="0"/>
    </xf>
    <xf numFmtId="10" fontId="11" fillId="6" borderId="133" xfId="0" applyNumberFormat="1" applyFont="1" applyFill="1" applyBorder="1" applyAlignment="1" applyProtection="1">
      <alignment horizontal="center" vertical="center"/>
      <protection locked="0"/>
    </xf>
    <xf numFmtId="10" fontId="11" fillId="6" borderId="74" xfId="0" applyNumberFormat="1" applyFont="1" applyFill="1" applyBorder="1" applyAlignment="1" applyProtection="1">
      <alignment horizontal="center" vertical="center"/>
      <protection locked="0"/>
    </xf>
    <xf numFmtId="10" fontId="11" fillId="6" borderId="75" xfId="0" applyNumberFormat="1" applyFont="1" applyFill="1" applyBorder="1" applyAlignment="1" applyProtection="1">
      <alignment horizontal="center" vertical="center"/>
      <protection locked="0"/>
    </xf>
    <xf numFmtId="10" fontId="11" fillId="6" borderId="43" xfId="0" applyNumberFormat="1" applyFont="1" applyFill="1" applyBorder="1" applyAlignment="1" applyProtection="1">
      <alignment horizontal="center" vertical="center"/>
      <protection locked="0"/>
    </xf>
    <xf numFmtId="10" fontId="11" fillId="6" borderId="44" xfId="0" applyNumberFormat="1" applyFont="1" applyFill="1" applyBorder="1" applyAlignment="1" applyProtection="1">
      <alignment horizontal="center" vertical="center"/>
      <protection locked="0"/>
    </xf>
    <xf numFmtId="10" fontId="11" fillId="6" borderId="73" xfId="0" applyNumberFormat="1" applyFont="1" applyFill="1" applyBorder="1" applyAlignment="1" applyProtection="1">
      <alignment horizontal="center" vertical="center"/>
      <protection locked="0"/>
    </xf>
    <xf numFmtId="10" fontId="11" fillId="6" borderId="7" xfId="0" applyNumberFormat="1" applyFont="1" applyFill="1" applyBorder="1" applyAlignment="1" applyProtection="1">
      <alignment horizontal="center" vertical="center"/>
      <protection locked="0"/>
    </xf>
    <xf numFmtId="10" fontId="11" fillId="6" borderId="127" xfId="0" applyNumberFormat="1" applyFont="1" applyFill="1" applyBorder="1" applyAlignment="1" applyProtection="1">
      <alignment horizontal="center" vertical="center"/>
      <protection locked="0"/>
    </xf>
    <xf numFmtId="10" fontId="11" fillId="6" borderId="125" xfId="0" applyNumberFormat="1" applyFont="1" applyFill="1" applyBorder="1" applyAlignment="1" applyProtection="1">
      <alignment horizontal="center" vertical="center"/>
      <protection locked="0"/>
    </xf>
    <xf numFmtId="10" fontId="11" fillId="6" borderId="129" xfId="0" applyNumberFormat="1" applyFont="1" applyFill="1" applyBorder="1" applyAlignment="1" applyProtection="1">
      <alignment horizontal="center" vertical="center"/>
      <protection locked="0"/>
    </xf>
    <xf numFmtId="10" fontId="11" fillId="6" borderId="30" xfId="0" applyNumberFormat="1" applyFont="1" applyFill="1" applyBorder="1" applyAlignment="1" applyProtection="1">
      <alignment horizontal="center" vertical="center"/>
      <protection locked="0"/>
    </xf>
    <xf numFmtId="10" fontId="11" fillId="6" borderId="38" xfId="0" applyNumberFormat="1" applyFont="1" applyFill="1" applyBorder="1" applyAlignment="1" applyProtection="1">
      <alignment horizontal="center" vertical="center"/>
      <protection locked="0"/>
    </xf>
    <xf numFmtId="10" fontId="11" fillId="6" borderId="65" xfId="0" applyNumberFormat="1" applyFont="1" applyFill="1" applyBorder="1" applyAlignment="1" applyProtection="1">
      <alignment horizontal="center" vertical="center"/>
      <protection locked="0"/>
    </xf>
    <xf numFmtId="10" fontId="11" fillId="6" borderId="61" xfId="0" applyNumberFormat="1" applyFont="1" applyFill="1" applyBorder="1" applyAlignment="1" applyProtection="1">
      <alignment horizontal="center" vertical="center"/>
      <protection locked="0"/>
    </xf>
    <xf numFmtId="10" fontId="11" fillId="6" borderId="33" xfId="0" applyNumberFormat="1" applyFont="1" applyFill="1" applyBorder="1" applyAlignment="1" applyProtection="1">
      <alignment horizontal="center" vertical="center"/>
      <protection locked="0"/>
    </xf>
    <xf numFmtId="10" fontId="11" fillId="6" borderId="32" xfId="0" applyNumberFormat="1" applyFont="1" applyFill="1" applyBorder="1" applyAlignment="1" applyProtection="1">
      <alignment horizontal="center" vertical="center"/>
      <protection locked="0"/>
    </xf>
    <xf numFmtId="10" fontId="11" fillId="6" borderId="16" xfId="0" applyNumberFormat="1" applyFont="1" applyFill="1" applyBorder="1" applyAlignment="1" applyProtection="1">
      <alignment horizontal="center" vertical="center"/>
      <protection locked="0"/>
    </xf>
    <xf numFmtId="10" fontId="11" fillId="6" borderId="53" xfId="0" applyNumberFormat="1" applyFont="1" applyFill="1" applyBorder="1" applyAlignment="1" applyProtection="1">
      <alignment horizontal="center" vertical="center"/>
      <protection locked="0"/>
    </xf>
    <xf numFmtId="10" fontId="11" fillId="6" borderId="54" xfId="0" applyNumberFormat="1" applyFont="1" applyFill="1" applyBorder="1" applyAlignment="1" applyProtection="1">
      <alignment horizontal="center" vertical="center"/>
      <protection locked="0"/>
    </xf>
    <xf numFmtId="10" fontId="11" fillId="6" borderId="55" xfId="0" applyNumberFormat="1" applyFont="1" applyFill="1" applyBorder="1" applyAlignment="1" applyProtection="1">
      <alignment horizontal="center" vertical="center"/>
      <protection locked="0"/>
    </xf>
    <xf numFmtId="10" fontId="12" fillId="0" borderId="6" xfId="0" applyNumberFormat="1" applyFont="1" applyBorder="1" applyAlignment="1" applyProtection="1">
      <alignment horizontal="center" vertical="center"/>
    </xf>
    <xf numFmtId="10" fontId="12" fillId="0" borderId="41" xfId="0" applyNumberFormat="1" applyFont="1" applyBorder="1" applyAlignment="1" applyProtection="1">
      <alignment horizontal="center" vertical="center"/>
    </xf>
    <xf numFmtId="10" fontId="22" fillId="0" borderId="41" xfId="0" applyNumberFormat="1" applyFont="1" applyBorder="1" applyAlignment="1" applyProtection="1">
      <alignment horizontal="center" vertical="center"/>
    </xf>
    <xf numFmtId="10" fontId="12" fillId="0" borderId="14" xfId="0" applyNumberFormat="1" applyFont="1" applyBorder="1" applyAlignment="1" applyProtection="1">
      <alignment horizontal="center" vertical="center"/>
    </xf>
    <xf numFmtId="10" fontId="12" fillId="0" borderId="7" xfId="0" applyNumberFormat="1" applyFont="1" applyBorder="1" applyAlignment="1" applyProtection="1">
      <alignment horizontal="center" vertical="center"/>
    </xf>
    <xf numFmtId="10" fontId="12" fillId="0" borderId="43" xfId="0" applyNumberFormat="1" applyFont="1" applyBorder="1" applyAlignment="1" applyProtection="1">
      <alignment horizontal="center" vertical="center"/>
    </xf>
    <xf numFmtId="10" fontId="22" fillId="0" borderId="43" xfId="0" applyNumberFormat="1" applyFont="1" applyBorder="1" applyAlignment="1" applyProtection="1">
      <alignment horizontal="center" vertical="center"/>
    </xf>
    <xf numFmtId="10" fontId="12" fillId="0" borderId="44" xfId="0" applyNumberFormat="1" applyFont="1" applyBorder="1" applyAlignment="1" applyProtection="1">
      <alignment horizontal="center" vertical="center"/>
    </xf>
    <xf numFmtId="10" fontId="12" fillId="0" borderId="65" xfId="0" applyNumberFormat="1" applyFont="1" applyBorder="1" applyAlignment="1" applyProtection="1">
      <alignment horizontal="center" vertical="center"/>
    </xf>
    <xf numFmtId="10" fontId="12" fillId="0" borderId="69" xfId="0" applyNumberFormat="1" applyFont="1" applyBorder="1" applyAlignment="1" applyProtection="1">
      <alignment horizontal="center" vertical="center"/>
    </xf>
    <xf numFmtId="10" fontId="12" fillId="0" borderId="82" xfId="0" applyNumberFormat="1" applyFont="1" applyBorder="1" applyAlignment="1" applyProtection="1">
      <alignment horizontal="center" vertical="center"/>
    </xf>
    <xf numFmtId="10" fontId="12" fillId="0" borderId="32" xfId="0" applyNumberFormat="1" applyFont="1" applyBorder="1" applyAlignment="1" applyProtection="1">
      <alignment horizontal="center" vertical="center"/>
    </xf>
    <xf numFmtId="10" fontId="12" fillId="0" borderId="16" xfId="0" applyNumberFormat="1" applyFont="1" applyBorder="1" applyAlignment="1" applyProtection="1">
      <alignment horizontal="center" vertical="center"/>
    </xf>
    <xf numFmtId="10" fontId="12" fillId="0" borderId="69" xfId="3" applyNumberFormat="1" applyFont="1" applyBorder="1" applyAlignment="1" applyProtection="1">
      <alignment horizontal="center" vertical="center"/>
    </xf>
    <xf numFmtId="10" fontId="12" fillId="0" borderId="41" xfId="3" applyNumberFormat="1" applyFont="1" applyBorder="1" applyAlignment="1" applyProtection="1">
      <alignment horizontal="center" vertical="center"/>
    </xf>
    <xf numFmtId="10" fontId="12" fillId="0" borderId="14" xfId="3" applyNumberFormat="1" applyFont="1" applyBorder="1" applyAlignment="1" applyProtection="1">
      <alignment horizontal="center" vertical="center"/>
    </xf>
    <xf numFmtId="10" fontId="12" fillId="0" borderId="65" xfId="3" applyNumberFormat="1" applyFont="1" applyBorder="1" applyAlignment="1" applyProtection="1">
      <alignment horizontal="center" vertical="center"/>
    </xf>
    <xf numFmtId="10" fontId="12" fillId="0" borderId="43" xfId="3" applyNumberFormat="1" applyFont="1" applyBorder="1" applyAlignment="1" applyProtection="1">
      <alignment horizontal="center" vertical="center"/>
    </xf>
    <xf numFmtId="10" fontId="12" fillId="0" borderId="44" xfId="3" applyNumberFormat="1" applyFont="1" applyBorder="1" applyAlignment="1" applyProtection="1">
      <alignment horizontal="center" vertical="center"/>
    </xf>
    <xf numFmtId="10" fontId="12" fillId="0" borderId="33" xfId="0" applyNumberFormat="1" applyFont="1" applyBorder="1" applyAlignment="1" applyProtection="1">
      <alignment horizontal="center" vertical="center"/>
    </xf>
    <xf numFmtId="10" fontId="12" fillId="0" borderId="132" xfId="0" applyNumberFormat="1" applyFont="1" applyBorder="1" applyAlignment="1" applyProtection="1">
      <alignment horizontal="center" vertical="center"/>
    </xf>
    <xf numFmtId="10" fontId="12" fillId="0" borderId="51" xfId="0" applyNumberFormat="1" applyFont="1" applyBorder="1" applyAlignment="1" applyProtection="1">
      <alignment horizontal="center" vertical="center"/>
    </xf>
    <xf numFmtId="10" fontId="22" fillId="0" borderId="51" xfId="0" applyNumberFormat="1" applyFont="1" applyBorder="1" applyAlignment="1" applyProtection="1">
      <alignment horizontal="center" vertical="center"/>
    </xf>
    <xf numFmtId="10" fontId="12" fillId="0" borderId="52" xfId="0" applyNumberFormat="1" applyFont="1" applyBorder="1" applyAlignment="1" applyProtection="1">
      <alignment horizontal="center" vertical="center"/>
    </xf>
    <xf numFmtId="10" fontId="12" fillId="0" borderId="50" xfId="0" applyNumberFormat="1" applyFont="1" applyBorder="1" applyAlignment="1" applyProtection="1">
      <alignment horizontal="center" vertical="center"/>
    </xf>
    <xf numFmtId="10" fontId="12" fillId="0" borderId="120" xfId="0" applyNumberFormat="1" applyFont="1" applyBorder="1" applyAlignment="1" applyProtection="1">
      <alignment horizontal="center" vertical="center"/>
    </xf>
    <xf numFmtId="10" fontId="12" fillId="0" borderId="121" xfId="0" applyNumberFormat="1" applyFont="1" applyBorder="1" applyAlignment="1" applyProtection="1">
      <alignment horizontal="center" vertical="center"/>
    </xf>
    <xf numFmtId="10" fontId="12" fillId="0" borderId="122" xfId="0" applyNumberFormat="1" applyFont="1" applyBorder="1" applyAlignment="1" applyProtection="1">
      <alignment horizontal="center" vertical="center"/>
    </xf>
    <xf numFmtId="10" fontId="12" fillId="0" borderId="126" xfId="0" applyNumberFormat="1" applyFont="1" applyBorder="1" applyAlignment="1" applyProtection="1">
      <alignment horizontal="center" vertical="center"/>
    </xf>
    <xf numFmtId="10" fontId="12" fillId="0" borderId="128" xfId="0" applyNumberFormat="1" applyFont="1" applyBorder="1" applyAlignment="1" applyProtection="1">
      <alignment horizontal="center" vertical="center"/>
    </xf>
    <xf numFmtId="10" fontId="12" fillId="0" borderId="59" xfId="0" applyNumberFormat="1" applyFont="1" applyBorder="1" applyAlignment="1" applyProtection="1">
      <alignment horizontal="center" vertical="center"/>
    </xf>
    <xf numFmtId="10" fontId="12" fillId="0" borderId="35" xfId="0" applyNumberFormat="1" applyFont="1" applyBorder="1" applyAlignment="1" applyProtection="1">
      <alignment horizontal="center" vertical="center"/>
    </xf>
    <xf numFmtId="10" fontId="12" fillId="0" borderId="61" xfId="0" applyNumberFormat="1" applyFont="1" applyBorder="1" applyAlignment="1" applyProtection="1">
      <alignment horizontal="center" vertical="center"/>
    </xf>
    <xf numFmtId="10" fontId="12" fillId="0" borderId="53" xfId="0" applyNumberFormat="1" applyFont="1" applyBorder="1" applyAlignment="1" applyProtection="1">
      <alignment horizontal="center" vertical="center"/>
    </xf>
    <xf numFmtId="10" fontId="12" fillId="0" borderId="54" xfId="0" applyNumberFormat="1" applyFont="1" applyBorder="1" applyAlignment="1" applyProtection="1">
      <alignment horizontal="center" vertical="center"/>
    </xf>
    <xf numFmtId="10" fontId="12" fillId="0" borderId="55" xfId="0" applyNumberFormat="1" applyFont="1" applyBorder="1" applyAlignment="1" applyProtection="1">
      <alignment horizontal="center" vertical="center"/>
    </xf>
    <xf numFmtId="10" fontId="22" fillId="9" borderId="28" xfId="0" applyNumberFormat="1" applyFont="1" applyFill="1" applyBorder="1" applyAlignment="1" applyProtection="1">
      <alignment horizontal="center" vertical="center"/>
    </xf>
    <xf numFmtId="10" fontId="22" fillId="9" borderId="27" xfId="0" applyNumberFormat="1" applyFont="1" applyFill="1" applyBorder="1" applyAlignment="1" applyProtection="1">
      <alignment horizontal="center" vertical="center"/>
    </xf>
    <xf numFmtId="10" fontId="22" fillId="9" borderId="15" xfId="0" applyNumberFormat="1" applyFont="1" applyFill="1" applyBorder="1" applyAlignment="1" applyProtection="1">
      <alignment horizontal="center" vertical="center"/>
    </xf>
    <xf numFmtId="10" fontId="12" fillId="0" borderId="11" xfId="0" applyNumberFormat="1" applyFont="1" applyBorder="1" applyAlignment="1" applyProtection="1">
      <alignment horizontal="center" vertical="center"/>
    </xf>
    <xf numFmtId="10" fontId="12" fillId="0" borderId="34" xfId="0" applyNumberFormat="1" applyFont="1" applyBorder="1" applyAlignment="1" applyProtection="1">
      <alignment horizontal="center" vertical="center"/>
    </xf>
    <xf numFmtId="10" fontId="12" fillId="15" borderId="6" xfId="0" applyNumberFormat="1" applyFont="1" applyFill="1" applyBorder="1" applyAlignment="1" applyProtection="1">
      <alignment horizontal="center" vertical="center"/>
    </xf>
    <xf numFmtId="10" fontId="12" fillId="15" borderId="41" xfId="0" applyNumberFormat="1" applyFont="1" applyFill="1" applyBorder="1" applyAlignment="1" applyProtection="1">
      <alignment horizontal="center" vertical="center"/>
    </xf>
    <xf numFmtId="10" fontId="12" fillId="15" borderId="77" xfId="0" applyNumberFormat="1" applyFont="1" applyFill="1" applyBorder="1" applyAlignment="1" applyProtection="1">
      <alignment horizontal="center" vertical="center"/>
    </xf>
    <xf numFmtId="10" fontId="12" fillId="15" borderId="59" xfId="0" applyNumberFormat="1" applyFont="1" applyFill="1" applyBorder="1" applyAlignment="1" applyProtection="1">
      <alignment horizontal="center" vertical="center"/>
    </xf>
    <xf numFmtId="10" fontId="12" fillId="15" borderId="7" xfId="0" applyNumberFormat="1" applyFont="1" applyFill="1" applyBorder="1" applyAlignment="1" applyProtection="1">
      <alignment horizontal="center" vertical="center"/>
    </xf>
    <xf numFmtId="10" fontId="12" fillId="15" borderId="43" xfId="0" applyNumberFormat="1" applyFont="1" applyFill="1" applyBorder="1" applyAlignment="1" applyProtection="1">
      <alignment horizontal="center" vertical="center"/>
    </xf>
    <xf numFmtId="10" fontId="12" fillId="15" borderId="78" xfId="0" applyNumberFormat="1" applyFont="1" applyFill="1" applyBorder="1" applyAlignment="1" applyProtection="1">
      <alignment horizontal="center" vertical="center"/>
    </xf>
    <xf numFmtId="10" fontId="12" fillId="15" borderId="61" xfId="0" applyNumberFormat="1" applyFont="1" applyFill="1" applyBorder="1" applyAlignment="1" applyProtection="1">
      <alignment horizontal="center" vertical="center"/>
    </xf>
    <xf numFmtId="10" fontId="12" fillId="0" borderId="28" xfId="0" applyNumberFormat="1" applyFont="1" applyBorder="1" applyAlignment="1" applyProtection="1">
      <alignment horizontal="center" vertical="center"/>
    </xf>
    <xf numFmtId="10" fontId="12" fillId="0" borderId="27" xfId="0" applyNumberFormat="1" applyFont="1" applyBorder="1" applyAlignment="1" applyProtection="1">
      <alignment horizontal="center" vertical="center"/>
    </xf>
    <xf numFmtId="10" fontId="12" fillId="0" borderId="15" xfId="0" applyNumberFormat="1" applyFont="1" applyBorder="1" applyAlignment="1" applyProtection="1">
      <alignment horizontal="center" vertical="center"/>
    </xf>
    <xf numFmtId="10" fontId="12" fillId="0" borderId="66" xfId="0" applyNumberFormat="1" applyFont="1" applyBorder="1" applyAlignment="1" applyProtection="1">
      <alignment horizontal="center" vertical="center"/>
    </xf>
    <xf numFmtId="10" fontId="22" fillId="0" borderId="27" xfId="0" applyNumberFormat="1" applyFont="1" applyBorder="1" applyAlignment="1" applyProtection="1">
      <alignment horizontal="center" vertical="center"/>
    </xf>
    <xf numFmtId="10" fontId="12" fillId="6" borderId="9" xfId="1" applyNumberFormat="1" applyFont="1" applyFill="1" applyBorder="1" applyAlignment="1">
      <alignment horizontal="center" vertical="center"/>
    </xf>
    <xf numFmtId="10" fontId="12" fillId="6" borderId="17" xfId="1" applyNumberFormat="1" applyFont="1" applyFill="1" applyBorder="1" applyAlignment="1">
      <alignment horizontal="center" vertical="center"/>
    </xf>
    <xf numFmtId="10" fontId="12" fillId="0" borderId="9" xfId="1" applyNumberFormat="1" applyFont="1" applyFill="1" applyBorder="1" applyAlignment="1">
      <alignment horizontal="center" vertical="center"/>
    </xf>
    <xf numFmtId="10" fontId="12" fillId="0" borderId="17" xfId="1" applyNumberFormat="1" applyFont="1" applyFill="1" applyBorder="1" applyAlignment="1">
      <alignment horizontal="center" vertical="center"/>
    </xf>
    <xf numFmtId="10" fontId="12" fillId="6" borderId="39" xfId="1" applyNumberFormat="1" applyFont="1" applyFill="1" applyBorder="1" applyAlignment="1">
      <alignment horizontal="center" vertical="center"/>
    </xf>
    <xf numFmtId="10" fontId="12" fillId="0" borderId="39" xfId="1" applyNumberFormat="1" applyFont="1" applyFill="1" applyBorder="1" applyAlignment="1">
      <alignment horizontal="center" vertical="center"/>
    </xf>
    <xf numFmtId="10" fontId="12" fillId="6" borderId="9" xfId="3" applyNumberFormat="1" applyFont="1" applyFill="1" applyBorder="1" applyAlignment="1">
      <alignment horizontal="center" vertical="center"/>
    </xf>
    <xf numFmtId="10" fontId="12" fillId="6" borderId="17" xfId="3" applyNumberFormat="1" applyFont="1" applyFill="1" applyBorder="1" applyAlignment="1">
      <alignment horizontal="center" vertical="center"/>
    </xf>
    <xf numFmtId="10" fontId="12" fillId="6" borderId="39" xfId="3" applyNumberFormat="1" applyFont="1" applyFill="1" applyBorder="1" applyAlignment="1">
      <alignment horizontal="center" vertical="center"/>
    </xf>
    <xf numFmtId="10" fontId="12" fillId="0" borderId="9" xfId="3" applyNumberFormat="1" applyFont="1" applyFill="1" applyBorder="1" applyAlignment="1">
      <alignment horizontal="center" vertical="center"/>
    </xf>
    <xf numFmtId="10" fontId="12" fillId="0" borderId="17" xfId="3" applyNumberFormat="1" applyFont="1" applyFill="1" applyBorder="1" applyAlignment="1">
      <alignment horizontal="center" vertical="center"/>
    </xf>
    <xf numFmtId="0" fontId="9" fillId="25" borderId="19" xfId="0" applyFont="1" applyFill="1" applyBorder="1" applyAlignment="1">
      <alignment horizontal="left" vertical="center" wrapText="1"/>
    </xf>
    <xf numFmtId="0" fontId="9" fillId="25" borderId="12" xfId="0" applyFont="1" applyFill="1" applyBorder="1" applyAlignment="1">
      <alignment horizontal="left" vertical="center" wrapText="1"/>
    </xf>
    <xf numFmtId="164" fontId="9" fillId="25" borderId="109" xfId="3" applyNumberFormat="1" applyFont="1" applyFill="1" applyBorder="1" applyAlignment="1">
      <alignment horizontal="center" vertical="center" wrapText="1"/>
    </xf>
    <xf numFmtId="164" fontId="9" fillId="25" borderId="22" xfId="3" applyNumberFormat="1" applyFont="1" applyFill="1" applyBorder="1" applyAlignment="1">
      <alignment horizontal="center" vertical="center" wrapText="1"/>
    </xf>
    <xf numFmtId="10" fontId="9" fillId="10" borderId="11" xfId="0" applyNumberFormat="1" applyFont="1" applyFill="1" applyBorder="1" applyAlignment="1" applyProtection="1">
      <alignment horizontal="center" vertical="center" wrapText="1"/>
      <protection locked="0"/>
    </xf>
    <xf numFmtId="10" fontId="9" fillId="10" borderId="12" xfId="0" applyNumberFormat="1" applyFont="1" applyFill="1" applyBorder="1" applyAlignment="1" applyProtection="1">
      <alignment horizontal="center" vertical="center" wrapText="1"/>
      <protection locked="0"/>
    </xf>
    <xf numFmtId="10" fontId="9" fillId="10" borderId="10" xfId="0" applyNumberFormat="1" applyFont="1" applyFill="1" applyBorder="1" applyAlignment="1" applyProtection="1">
      <alignment horizontal="center" vertical="center" wrapText="1"/>
      <protection locked="0"/>
    </xf>
    <xf numFmtId="0" fontId="9" fillId="10" borderId="69" xfId="0" applyFont="1" applyFill="1" applyBorder="1" applyAlignment="1">
      <alignment horizontal="left" vertical="center" wrapText="1"/>
    </xf>
    <xf numFmtId="0" fontId="9" fillId="10" borderId="65" xfId="0" applyFont="1" applyFill="1" applyBorder="1" applyAlignment="1">
      <alignment horizontal="left" vertical="center" wrapText="1"/>
    </xf>
    <xf numFmtId="164" fontId="9" fillId="10" borderId="45" xfId="3" applyNumberFormat="1" applyFont="1" applyFill="1" applyBorder="1" applyAlignment="1">
      <alignment horizontal="center" vertical="center" wrapText="1"/>
    </xf>
    <xf numFmtId="164" fontId="9" fillId="10" borderId="108" xfId="3" applyNumberFormat="1" applyFont="1" applyFill="1" applyBorder="1" applyAlignment="1">
      <alignment horizontal="center" vertical="center" wrapText="1"/>
    </xf>
    <xf numFmtId="0" fontId="9" fillId="10" borderId="99" xfId="0" applyFont="1" applyFill="1" applyBorder="1" applyAlignment="1">
      <alignment horizontal="left" vertical="center" wrapText="1"/>
    </xf>
    <xf numFmtId="164" fontId="9" fillId="10" borderId="109" xfId="3" applyNumberFormat="1" applyFont="1" applyFill="1" applyBorder="1" applyAlignment="1">
      <alignment horizontal="center" vertical="center" wrapText="1"/>
    </xf>
    <xf numFmtId="0" fontId="9" fillId="10" borderId="18" xfId="0" applyFont="1" applyFill="1" applyBorder="1" applyAlignment="1">
      <alignment horizontal="left" vertical="center" wrapText="1"/>
    </xf>
    <xf numFmtId="0" fontId="9" fillId="10" borderId="81" xfId="0" applyFont="1" applyFill="1" applyBorder="1" applyAlignment="1">
      <alignment horizontal="left" vertical="center" wrapText="1"/>
    </xf>
    <xf numFmtId="0" fontId="9" fillId="10" borderId="72" xfId="0" applyFont="1" applyFill="1" applyBorder="1" applyAlignment="1">
      <alignment horizontal="left" vertical="center" wrapText="1"/>
    </xf>
    <xf numFmtId="164" fontId="9" fillId="10" borderId="49" xfId="3" applyNumberFormat="1" applyFont="1" applyFill="1" applyBorder="1" applyAlignment="1">
      <alignment horizontal="center" vertical="center" wrapText="1"/>
    </xf>
    <xf numFmtId="0" fontId="9" fillId="10" borderId="6" xfId="0" applyFont="1" applyFill="1" applyBorder="1" applyAlignment="1">
      <alignment horizontal="left" vertical="center" wrapText="1"/>
    </xf>
    <xf numFmtId="0" fontId="9" fillId="10" borderId="7" xfId="0" applyFont="1" applyFill="1" applyBorder="1" applyAlignment="1">
      <alignment horizontal="left" vertical="center" wrapText="1"/>
    </xf>
    <xf numFmtId="0" fontId="18" fillId="10" borderId="11" xfId="0" applyFont="1" applyFill="1" applyBorder="1" applyAlignment="1">
      <alignment horizontal="center" vertical="center" wrapText="1"/>
    </xf>
    <xf numFmtId="0" fontId="18" fillId="10" borderId="12" xfId="0" applyFont="1" applyFill="1" applyBorder="1" applyAlignment="1">
      <alignment horizontal="center" vertical="center" wrapText="1"/>
    </xf>
    <xf numFmtId="0" fontId="9" fillId="10" borderId="11" xfId="0" applyFont="1" applyFill="1" applyBorder="1" applyAlignment="1">
      <alignment horizontal="center" vertical="center" wrapText="1"/>
    </xf>
    <xf numFmtId="0" fontId="9" fillId="10" borderId="12" xfId="0" applyFont="1" applyFill="1" applyBorder="1" applyAlignment="1">
      <alignment horizontal="center" vertical="center" wrapText="1"/>
    </xf>
    <xf numFmtId="0" fontId="46" fillId="10" borderId="12" xfId="0" applyFont="1" applyFill="1" applyBorder="1" applyAlignment="1">
      <alignment horizontal="left" vertical="center" wrapText="1"/>
    </xf>
    <xf numFmtId="0" fontId="46" fillId="10" borderId="26" xfId="0" applyFont="1" applyFill="1" applyBorder="1" applyAlignment="1">
      <alignment horizontal="left" vertical="center" wrapText="1"/>
    </xf>
    <xf numFmtId="164" fontId="9" fillId="10" borderId="22" xfId="3" applyNumberFormat="1" applyFont="1" applyFill="1" applyBorder="1" applyAlignment="1">
      <alignment horizontal="center" vertical="center" wrapText="1"/>
    </xf>
    <xf numFmtId="0" fontId="23" fillId="0" borderId="8" xfId="0" applyFont="1" applyBorder="1" applyAlignment="1">
      <alignment horizontal="center" vertical="center" wrapText="1"/>
    </xf>
    <xf numFmtId="0" fontId="23" fillId="0" borderId="21" xfId="0" applyFont="1" applyBorder="1" applyAlignment="1">
      <alignment horizontal="center" vertical="center" wrapText="1"/>
    </xf>
    <xf numFmtId="164" fontId="9" fillId="18" borderId="107" xfId="1" applyNumberFormat="1" applyFont="1" applyFill="1" applyBorder="1" applyAlignment="1">
      <alignment horizontal="center" vertical="center" wrapText="1"/>
    </xf>
    <xf numFmtId="164" fontId="9" fillId="18" borderId="106" xfId="1" applyNumberFormat="1" applyFont="1" applyFill="1" applyBorder="1" applyAlignment="1">
      <alignment horizontal="center" vertical="center" wrapText="1"/>
    </xf>
    <xf numFmtId="0" fontId="10" fillId="18" borderId="6" xfId="0" applyFont="1" applyFill="1" applyBorder="1" applyAlignment="1">
      <alignment horizontal="left" vertical="center" wrapText="1" readingOrder="1"/>
    </xf>
    <xf numFmtId="0" fontId="10" fillId="18" borderId="5" xfId="0" applyFont="1" applyFill="1" applyBorder="1" applyAlignment="1">
      <alignment horizontal="left" vertical="center" wrapText="1" readingOrder="1"/>
    </xf>
    <xf numFmtId="0" fontId="18" fillId="18" borderId="11" xfId="0" applyFont="1" applyFill="1" applyBorder="1" applyAlignment="1">
      <alignment horizontal="center" vertical="center"/>
    </xf>
    <xf numFmtId="0" fontId="18" fillId="18" borderId="10" xfId="0" applyFont="1" applyFill="1" applyBorder="1" applyAlignment="1">
      <alignment horizontal="center" vertical="center"/>
    </xf>
    <xf numFmtId="0" fontId="9" fillId="10" borderId="5" xfId="0" applyFont="1" applyFill="1" applyBorder="1" applyAlignment="1">
      <alignment horizontal="left" vertical="center" wrapText="1"/>
    </xf>
    <xf numFmtId="0" fontId="18" fillId="10" borderId="10" xfId="0" applyFont="1" applyFill="1" applyBorder="1" applyAlignment="1">
      <alignment horizontal="center" vertical="center" wrapText="1"/>
    </xf>
    <xf numFmtId="0" fontId="9" fillId="10" borderId="10" xfId="0" applyFont="1" applyFill="1" applyBorder="1" applyAlignment="1">
      <alignment horizontal="center" vertical="center" wrapText="1"/>
    </xf>
    <xf numFmtId="0" fontId="18" fillId="10" borderId="45" xfId="0" applyFont="1" applyFill="1" applyBorder="1" applyAlignment="1">
      <alignment horizontal="center" vertical="center" wrapText="1"/>
    </xf>
    <xf numFmtId="0" fontId="18" fillId="10" borderId="22" xfId="0" applyFont="1" applyFill="1" applyBorder="1" applyAlignment="1">
      <alignment horizontal="center" vertical="center" wrapText="1"/>
    </xf>
    <xf numFmtId="0" fontId="18" fillId="10" borderId="49" xfId="0" applyFont="1" applyFill="1" applyBorder="1" applyAlignment="1">
      <alignment horizontal="center" vertical="center" wrapText="1"/>
    </xf>
    <xf numFmtId="0" fontId="21" fillId="18" borderId="8" xfId="0" applyFont="1" applyFill="1" applyBorder="1" applyAlignment="1">
      <alignment horizontal="center" vertical="center" textRotation="90" wrapText="1" readingOrder="1"/>
    </xf>
    <xf numFmtId="0" fontId="21" fillId="18" borderId="4" xfId="0" applyFont="1" applyFill="1" applyBorder="1" applyAlignment="1">
      <alignment horizontal="center" vertical="center" textRotation="90" wrapText="1" readingOrder="1"/>
    </xf>
    <xf numFmtId="0" fontId="21" fillId="18" borderId="21" xfId="0" applyFont="1" applyFill="1" applyBorder="1" applyAlignment="1">
      <alignment horizontal="center" vertical="center" textRotation="90" wrapText="1" readingOrder="1"/>
    </xf>
    <xf numFmtId="10" fontId="9" fillId="13" borderId="8" xfId="0" applyNumberFormat="1" applyFont="1" applyFill="1" applyBorder="1" applyAlignment="1">
      <alignment horizontal="center" vertical="center" wrapText="1"/>
    </xf>
    <xf numFmtId="10" fontId="9" fillId="13" borderId="4" xfId="0" applyNumberFormat="1" applyFont="1" applyFill="1" applyBorder="1" applyAlignment="1">
      <alignment horizontal="center" vertical="center" wrapText="1"/>
    </xf>
    <xf numFmtId="10" fontId="9" fillId="13" borderId="21" xfId="0" applyNumberFormat="1" applyFont="1" applyFill="1" applyBorder="1" applyAlignment="1">
      <alignment horizontal="center" vertical="center" wrapText="1"/>
    </xf>
    <xf numFmtId="0" fontId="17" fillId="18" borderId="8" xfId="0" applyFont="1" applyFill="1" applyBorder="1" applyAlignment="1">
      <alignment horizontal="center" vertical="center" wrapText="1" readingOrder="1"/>
    </xf>
    <xf numFmtId="0" fontId="17" fillId="18" borderId="4" xfId="0" applyFont="1" applyFill="1" applyBorder="1" applyAlignment="1">
      <alignment horizontal="center" vertical="center" wrapText="1" readingOrder="1"/>
    </xf>
    <xf numFmtId="0" fontId="10" fillId="18" borderId="8" xfId="0" applyFont="1" applyFill="1" applyBorder="1" applyAlignment="1">
      <alignment horizontal="center" vertical="center" wrapText="1" readingOrder="1"/>
    </xf>
    <xf numFmtId="0" fontId="10" fillId="18" borderId="4" xfId="0" applyFont="1" applyFill="1" applyBorder="1" applyAlignment="1">
      <alignment horizontal="center" vertical="center" wrapText="1" readingOrder="1"/>
    </xf>
    <xf numFmtId="0" fontId="10" fillId="18" borderId="21" xfId="0" applyFont="1" applyFill="1" applyBorder="1" applyAlignment="1">
      <alignment horizontal="center" vertical="center" wrapText="1" readingOrder="1"/>
    </xf>
    <xf numFmtId="0" fontId="18" fillId="18" borderId="8" xfId="0" applyFont="1" applyFill="1" applyBorder="1" applyAlignment="1">
      <alignment horizontal="center" vertical="center" wrapText="1" readingOrder="1"/>
    </xf>
    <xf numFmtId="0" fontId="18" fillId="18" borderId="4" xfId="0" applyFont="1" applyFill="1" applyBorder="1" applyAlignment="1">
      <alignment horizontal="center" vertical="center" wrapText="1" readingOrder="1"/>
    </xf>
    <xf numFmtId="0" fontId="18" fillId="18" borderId="21" xfId="0" applyFont="1" applyFill="1" applyBorder="1" applyAlignment="1">
      <alignment horizontal="center" vertical="center" wrapText="1" readingOrder="1"/>
    </xf>
    <xf numFmtId="0" fontId="18" fillId="18" borderId="8" xfId="0" applyFont="1" applyFill="1" applyBorder="1" applyAlignment="1">
      <alignment horizontal="center" vertical="center" wrapText="1"/>
    </xf>
    <xf numFmtId="0" fontId="18" fillId="18" borderId="4" xfId="0" applyFont="1" applyFill="1" applyBorder="1" applyAlignment="1">
      <alignment horizontal="center" vertical="center" wrapText="1"/>
    </xf>
    <xf numFmtId="0" fontId="10" fillId="18" borderId="7" xfId="0" applyFont="1" applyFill="1" applyBorder="1" applyAlignment="1">
      <alignment horizontal="left" vertical="center" wrapText="1" readingOrder="1"/>
    </xf>
    <xf numFmtId="0" fontId="18" fillId="18" borderId="11" xfId="0" applyFont="1" applyFill="1" applyBorder="1" applyAlignment="1">
      <alignment horizontal="center" vertical="center" wrapText="1" readingOrder="1"/>
    </xf>
    <xf numFmtId="0" fontId="18" fillId="18" borderId="12" xfId="0" applyFont="1" applyFill="1" applyBorder="1" applyAlignment="1">
      <alignment horizontal="center" vertical="center" wrapText="1" readingOrder="1"/>
    </xf>
    <xf numFmtId="0" fontId="18" fillId="18" borderId="10" xfId="0" applyFont="1" applyFill="1" applyBorder="1" applyAlignment="1">
      <alignment horizontal="center" vertical="center" wrapText="1" readingOrder="1"/>
    </xf>
    <xf numFmtId="0" fontId="10" fillId="18" borderId="11" xfId="0" applyFont="1" applyFill="1" applyBorder="1" applyAlignment="1">
      <alignment horizontal="center" vertical="center" wrapText="1" readingOrder="1"/>
    </xf>
    <xf numFmtId="0" fontId="10" fillId="18" borderId="12" xfId="0" applyFont="1" applyFill="1" applyBorder="1" applyAlignment="1">
      <alignment horizontal="center" vertical="center" wrapText="1" readingOrder="1"/>
    </xf>
    <xf numFmtId="0" fontId="10" fillId="18" borderId="10" xfId="0" applyFont="1" applyFill="1" applyBorder="1" applyAlignment="1">
      <alignment horizontal="center" vertical="center" wrapText="1" readingOrder="1"/>
    </xf>
    <xf numFmtId="10" fontId="10" fillId="18" borderId="11" xfId="0" applyNumberFormat="1" applyFont="1" applyFill="1" applyBorder="1" applyAlignment="1" applyProtection="1">
      <alignment horizontal="center" vertical="center" wrapText="1" readingOrder="1"/>
      <protection locked="0"/>
    </xf>
    <xf numFmtId="10" fontId="10" fillId="18" borderId="12" xfId="0" applyNumberFormat="1" applyFont="1" applyFill="1" applyBorder="1" applyAlignment="1" applyProtection="1">
      <alignment horizontal="center" vertical="center" wrapText="1" readingOrder="1"/>
      <protection locked="0"/>
    </xf>
    <xf numFmtId="10" fontId="10" fillId="18" borderId="10" xfId="0" applyNumberFormat="1" applyFont="1" applyFill="1" applyBorder="1" applyAlignment="1" applyProtection="1">
      <alignment horizontal="center" vertical="center" wrapText="1" readingOrder="1"/>
      <protection locked="0"/>
    </xf>
    <xf numFmtId="0" fontId="10" fillId="18" borderId="11" xfId="0" applyFont="1" applyFill="1" applyBorder="1" applyAlignment="1">
      <alignment horizontal="left" vertical="center" wrapText="1"/>
    </xf>
    <xf numFmtId="0" fontId="10" fillId="18" borderId="26" xfId="0" applyFont="1" applyFill="1" applyBorder="1" applyAlignment="1">
      <alignment horizontal="left" vertical="center" wrapText="1"/>
    </xf>
    <xf numFmtId="164" fontId="9" fillId="18" borderId="107" xfId="3" applyNumberFormat="1" applyFont="1" applyFill="1" applyBorder="1" applyAlignment="1">
      <alignment horizontal="center" vertical="center" wrapText="1"/>
    </xf>
    <xf numFmtId="164" fontId="9" fillId="18" borderId="104" xfId="3" applyNumberFormat="1" applyFont="1" applyFill="1" applyBorder="1" applyAlignment="1">
      <alignment horizontal="center" vertical="center" wrapText="1"/>
    </xf>
    <xf numFmtId="0" fontId="10" fillId="18" borderId="10" xfId="0" applyFont="1" applyFill="1" applyBorder="1" applyAlignment="1">
      <alignment horizontal="left" vertical="center" wrapText="1"/>
    </xf>
    <xf numFmtId="164" fontId="10" fillId="18" borderId="104" xfId="3" applyNumberFormat="1" applyFont="1" applyFill="1" applyBorder="1" applyAlignment="1">
      <alignment horizontal="center" vertical="center" wrapText="1"/>
    </xf>
    <xf numFmtId="164" fontId="9" fillId="18" borderId="99" xfId="3" applyNumberFormat="1" applyFont="1" applyFill="1" applyBorder="1" applyAlignment="1">
      <alignment horizontal="left" vertical="center" wrapText="1"/>
    </xf>
    <xf numFmtId="164" fontId="9" fillId="18" borderId="98" xfId="3" applyNumberFormat="1" applyFont="1" applyFill="1" applyBorder="1" applyAlignment="1">
      <alignment horizontal="left" vertical="center" wrapText="1"/>
    </xf>
    <xf numFmtId="164" fontId="10" fillId="18" borderId="107" xfId="3" applyNumberFormat="1" applyFont="1" applyFill="1" applyBorder="1" applyAlignment="1">
      <alignment horizontal="center" vertical="center" wrapText="1"/>
    </xf>
    <xf numFmtId="164" fontId="9" fillId="18" borderId="100" xfId="3" applyNumberFormat="1" applyFont="1" applyFill="1" applyBorder="1" applyAlignment="1">
      <alignment horizontal="left" vertical="center" wrapText="1"/>
    </xf>
    <xf numFmtId="164" fontId="10" fillId="18" borderId="106" xfId="3" applyNumberFormat="1" applyFont="1" applyFill="1" applyBorder="1" applyAlignment="1">
      <alignment horizontal="center" vertical="center" wrapText="1"/>
    </xf>
    <xf numFmtId="0" fontId="18" fillId="18" borderId="12" xfId="0" applyFont="1" applyFill="1" applyBorder="1" applyAlignment="1">
      <alignment horizontal="center" vertical="center"/>
    </xf>
    <xf numFmtId="164" fontId="9" fillId="18" borderId="18" xfId="3" applyNumberFormat="1" applyFont="1" applyFill="1" applyBorder="1" applyAlignment="1">
      <alignment horizontal="left" vertical="center" wrapText="1"/>
    </xf>
    <xf numFmtId="164" fontId="9" fillId="18" borderId="81" xfId="3" applyNumberFormat="1" applyFont="1" applyFill="1" applyBorder="1" applyAlignment="1">
      <alignment horizontal="left" vertical="center" wrapText="1"/>
    </xf>
    <xf numFmtId="164" fontId="9" fillId="18" borderId="104" xfId="1" applyNumberFormat="1" applyFont="1" applyFill="1" applyBorder="1" applyAlignment="1">
      <alignment horizontal="center" vertical="center" wrapText="1"/>
    </xf>
    <xf numFmtId="10" fontId="10" fillId="18" borderId="65" xfId="3" applyNumberFormat="1" applyFont="1" applyFill="1" applyBorder="1" applyAlignment="1">
      <alignment horizontal="left" vertical="center" wrapText="1"/>
    </xf>
    <xf numFmtId="10" fontId="10" fillId="18" borderId="72" xfId="3" applyNumberFormat="1" applyFont="1" applyFill="1" applyBorder="1" applyAlignment="1">
      <alignment horizontal="left" vertical="center" wrapText="1"/>
    </xf>
    <xf numFmtId="10" fontId="10" fillId="18" borderId="60" xfId="0" applyNumberFormat="1" applyFont="1" applyFill="1" applyBorder="1" applyAlignment="1" applyProtection="1">
      <alignment horizontal="center" vertical="center" wrapText="1"/>
      <protection locked="0"/>
    </xf>
    <xf numFmtId="10" fontId="10" fillId="18" borderId="76" xfId="0" applyNumberFormat="1" applyFont="1" applyFill="1" applyBorder="1" applyAlignment="1" applyProtection="1">
      <alignment horizontal="center" vertical="center" wrapText="1"/>
      <protection locked="0"/>
    </xf>
    <xf numFmtId="9" fontId="9" fillId="18" borderId="60" xfId="0" applyNumberFormat="1" applyFont="1" applyFill="1" applyBorder="1" applyAlignment="1">
      <alignment horizontal="left" vertical="center" wrapText="1"/>
    </xf>
    <xf numFmtId="9" fontId="9" fillId="18" borderId="76" xfId="0" applyNumberFormat="1" applyFont="1" applyFill="1" applyBorder="1" applyAlignment="1">
      <alignment horizontal="left" vertical="center" wrapText="1"/>
    </xf>
    <xf numFmtId="164" fontId="9" fillId="18" borderId="106" xfId="3" applyNumberFormat="1" applyFont="1" applyFill="1" applyBorder="1" applyAlignment="1">
      <alignment horizontal="center" vertical="center" wrapText="1"/>
    </xf>
    <xf numFmtId="0" fontId="10" fillId="18" borderId="11" xfId="2" applyFont="1" applyFill="1" applyBorder="1" applyAlignment="1">
      <alignment horizontal="center" vertical="center" wrapText="1"/>
    </xf>
    <xf numFmtId="0" fontId="10" fillId="18" borderId="12" xfId="2" applyFont="1" applyFill="1" applyBorder="1" applyAlignment="1">
      <alignment horizontal="center" vertical="center" wrapText="1"/>
    </xf>
    <xf numFmtId="0" fontId="10" fillId="18" borderId="10" xfId="2" applyFont="1" applyFill="1" applyBorder="1" applyAlignment="1">
      <alignment horizontal="center" vertical="center" wrapText="1"/>
    </xf>
    <xf numFmtId="10" fontId="10" fillId="18" borderId="22" xfId="0" applyNumberFormat="1" applyFont="1" applyFill="1" applyBorder="1" applyAlignment="1" applyProtection="1">
      <alignment horizontal="center" vertical="center" wrapText="1" readingOrder="1"/>
      <protection locked="0"/>
    </xf>
    <xf numFmtId="0" fontId="9" fillId="18" borderId="11" xfId="0" applyFont="1" applyFill="1" applyBorder="1" applyAlignment="1">
      <alignment horizontal="left" vertical="center" wrapText="1"/>
    </xf>
    <xf numFmtId="0" fontId="9" fillId="18" borderId="26" xfId="0" applyFont="1" applyFill="1" applyBorder="1" applyAlignment="1">
      <alignment horizontal="left" vertical="center" wrapText="1"/>
    </xf>
    <xf numFmtId="0" fontId="9" fillId="18" borderId="19" xfId="0" applyFont="1" applyFill="1" applyBorder="1" applyAlignment="1">
      <alignment horizontal="left" vertical="center" wrapText="1"/>
    </xf>
    <xf numFmtId="0" fontId="9" fillId="18" borderId="10" xfId="0" applyFont="1" applyFill="1" applyBorder="1" applyAlignment="1">
      <alignment horizontal="left" vertical="center" wrapText="1"/>
    </xf>
    <xf numFmtId="0" fontId="10" fillId="18" borderId="19" xfId="0" applyFont="1" applyFill="1" applyBorder="1" applyAlignment="1">
      <alignment horizontal="left" vertical="center" wrapText="1"/>
    </xf>
    <xf numFmtId="10" fontId="10" fillId="13" borderId="26" xfId="0" applyNumberFormat="1" applyFont="1" applyFill="1" applyBorder="1" applyAlignment="1" applyProtection="1">
      <alignment horizontal="center" vertical="center" wrapText="1"/>
      <protection locked="0"/>
    </xf>
    <xf numFmtId="10" fontId="10" fillId="13" borderId="19" xfId="0" applyNumberFormat="1" applyFont="1" applyFill="1" applyBorder="1" applyAlignment="1" applyProtection="1">
      <alignment horizontal="center" vertical="center" wrapText="1"/>
      <protection locked="0"/>
    </xf>
    <xf numFmtId="9" fontId="9" fillId="13" borderId="26" xfId="0" applyNumberFormat="1" applyFont="1" applyFill="1" applyBorder="1" applyAlignment="1">
      <alignment horizontal="left" vertical="center" wrapText="1"/>
    </xf>
    <xf numFmtId="9" fontId="9" fillId="13" borderId="19" xfId="0" applyNumberFormat="1" applyFont="1" applyFill="1" applyBorder="1" applyAlignment="1">
      <alignment horizontal="left" vertical="center" wrapText="1"/>
    </xf>
    <xf numFmtId="164" fontId="9" fillId="13" borderId="108" xfId="3" applyNumberFormat="1" applyFont="1" applyFill="1" applyBorder="1" applyAlignment="1">
      <alignment horizontal="center" vertical="center" wrapText="1"/>
    </xf>
    <xf numFmtId="164" fontId="9" fillId="13" borderId="109" xfId="3" applyNumberFormat="1" applyFont="1" applyFill="1" applyBorder="1" applyAlignment="1">
      <alignment horizontal="center" vertical="center" wrapText="1"/>
    </xf>
    <xf numFmtId="0" fontId="17" fillId="23" borderId="112" xfId="2" applyFont="1" applyFill="1" applyBorder="1" applyAlignment="1">
      <alignment horizontal="center" vertical="center" wrapText="1"/>
    </xf>
    <xf numFmtId="0" fontId="17" fillId="23" borderId="113" xfId="2" applyFont="1" applyFill="1" applyBorder="1" applyAlignment="1">
      <alignment horizontal="center" vertical="center" wrapText="1"/>
    </xf>
    <xf numFmtId="0" fontId="10" fillId="23" borderId="112" xfId="2" applyFont="1" applyFill="1" applyBorder="1" applyAlignment="1">
      <alignment horizontal="center" vertical="center" wrapText="1"/>
    </xf>
    <xf numFmtId="0" fontId="10" fillId="23" borderId="113" xfId="2" applyFont="1" applyFill="1" applyBorder="1" applyAlignment="1">
      <alignment horizontal="center" vertical="center" wrapText="1"/>
    </xf>
    <xf numFmtId="0" fontId="18" fillId="23" borderId="112" xfId="0" applyFont="1" applyFill="1" applyBorder="1" applyAlignment="1">
      <alignment horizontal="center" vertical="center" wrapText="1"/>
    </xf>
    <xf numFmtId="0" fontId="18" fillId="23" borderId="113" xfId="0" applyFont="1" applyFill="1" applyBorder="1" applyAlignment="1">
      <alignment horizontal="center" vertical="center" wrapText="1"/>
    </xf>
    <xf numFmtId="0" fontId="10" fillId="23" borderId="112" xfId="0" applyFont="1" applyFill="1" applyBorder="1" applyAlignment="1">
      <alignment horizontal="center" vertical="center" wrapText="1"/>
    </xf>
    <xf numFmtId="0" fontId="10" fillId="23" borderId="113" xfId="0" applyFont="1" applyFill="1" applyBorder="1" applyAlignment="1">
      <alignment horizontal="center" vertical="center" wrapText="1"/>
    </xf>
    <xf numFmtId="9" fontId="10" fillId="23" borderId="79" xfId="0" applyNumberFormat="1" applyFont="1" applyFill="1" applyBorder="1" applyAlignment="1">
      <alignment horizontal="left" vertical="center" wrapText="1"/>
    </xf>
    <xf numFmtId="9" fontId="10" fillId="23" borderId="80" xfId="0" applyNumberFormat="1" applyFont="1" applyFill="1" applyBorder="1" applyAlignment="1">
      <alignment horizontal="left" vertical="center" wrapText="1"/>
    </xf>
    <xf numFmtId="0" fontId="18" fillId="23" borderId="60" xfId="0" applyFont="1" applyFill="1" applyBorder="1" applyAlignment="1">
      <alignment horizontal="center" vertical="center"/>
    </xf>
    <xf numFmtId="0" fontId="18" fillId="23" borderId="76" xfId="0" applyFont="1" applyFill="1" applyBorder="1" applyAlignment="1">
      <alignment horizontal="center" vertical="center"/>
    </xf>
    <xf numFmtId="164" fontId="9" fillId="25" borderId="104" xfId="3" applyNumberFormat="1" applyFont="1" applyFill="1" applyBorder="1" applyAlignment="1">
      <alignment horizontal="center" vertical="center" wrapText="1"/>
    </xf>
    <xf numFmtId="164" fontId="9" fillId="25" borderId="106" xfId="3" applyNumberFormat="1" applyFont="1" applyFill="1" applyBorder="1" applyAlignment="1">
      <alignment horizontal="center" vertical="center" wrapText="1"/>
    </xf>
    <xf numFmtId="0" fontId="17" fillId="13" borderId="8" xfId="4" applyFont="1" applyFill="1" applyBorder="1" applyAlignment="1" applyProtection="1">
      <alignment horizontal="center" vertical="center" wrapText="1"/>
      <protection locked="0"/>
    </xf>
    <xf numFmtId="0" fontId="17" fillId="13" borderId="4" xfId="4" applyFont="1" applyFill="1" applyBorder="1" applyAlignment="1" applyProtection="1">
      <alignment horizontal="center" vertical="center" wrapText="1"/>
      <protection locked="0"/>
    </xf>
    <xf numFmtId="0" fontId="10" fillId="13" borderId="8" xfId="4" applyFont="1" applyFill="1" applyBorder="1" applyAlignment="1" applyProtection="1">
      <alignment horizontal="left" vertical="center" wrapText="1"/>
      <protection locked="0"/>
    </xf>
    <xf numFmtId="0" fontId="10" fillId="13" borderId="4" xfId="4" applyFont="1" applyFill="1" applyBorder="1" applyAlignment="1" applyProtection="1">
      <alignment horizontal="left" vertical="center" wrapText="1"/>
      <protection locked="0"/>
    </xf>
    <xf numFmtId="0" fontId="18" fillId="13" borderId="8" xfId="0" applyFont="1" applyFill="1" applyBorder="1" applyAlignment="1">
      <alignment horizontal="center" vertical="center" wrapText="1"/>
    </xf>
    <xf numFmtId="0" fontId="18" fillId="13" borderId="4" xfId="0" applyFont="1" applyFill="1" applyBorder="1" applyAlignment="1">
      <alignment horizontal="center" vertical="center" wrapText="1"/>
    </xf>
    <xf numFmtId="0" fontId="10" fillId="13" borderId="8" xfId="0" applyFont="1" applyFill="1" applyBorder="1" applyAlignment="1">
      <alignment horizontal="center" vertical="center" wrapText="1"/>
    </xf>
    <xf numFmtId="0" fontId="10" fillId="13" borderId="4" xfId="0" applyFont="1" applyFill="1" applyBorder="1" applyAlignment="1">
      <alignment horizontal="center" vertical="center" wrapText="1"/>
    </xf>
    <xf numFmtId="0" fontId="10" fillId="13" borderId="9" xfId="0" applyFont="1" applyFill="1" applyBorder="1" applyAlignment="1">
      <alignment horizontal="center" vertical="center" wrapText="1"/>
    </xf>
    <xf numFmtId="0" fontId="10" fillId="13" borderId="17" xfId="0" applyFont="1" applyFill="1" applyBorder="1" applyAlignment="1">
      <alignment horizontal="center" vertical="center" wrapText="1"/>
    </xf>
    <xf numFmtId="0" fontId="17" fillId="13" borderId="21" xfId="4" applyFont="1" applyFill="1" applyBorder="1" applyAlignment="1" applyProtection="1">
      <alignment horizontal="center" vertical="center" wrapText="1"/>
      <protection locked="0"/>
    </xf>
    <xf numFmtId="0" fontId="10" fillId="13" borderId="21" xfId="4" applyFont="1" applyFill="1" applyBorder="1" applyAlignment="1" applyProtection="1">
      <alignment horizontal="left" vertical="center" wrapText="1"/>
      <protection locked="0"/>
    </xf>
    <xf numFmtId="0" fontId="18" fillId="13" borderId="21" xfId="0" applyFont="1" applyFill="1" applyBorder="1" applyAlignment="1">
      <alignment horizontal="center" vertical="center" wrapText="1"/>
    </xf>
    <xf numFmtId="0" fontId="10" fillId="13" borderId="21" xfId="0" applyFont="1" applyFill="1" applyBorder="1" applyAlignment="1">
      <alignment horizontal="center" vertical="center" wrapText="1"/>
    </xf>
    <xf numFmtId="10" fontId="10" fillId="25" borderId="11" xfId="1" applyNumberFormat="1" applyFont="1" applyFill="1" applyBorder="1" applyAlignment="1" applyProtection="1">
      <alignment horizontal="center" vertical="center" wrapText="1"/>
      <protection locked="0"/>
    </xf>
    <xf numFmtId="10" fontId="10" fillId="25" borderId="12" xfId="1" applyNumberFormat="1" applyFont="1" applyFill="1" applyBorder="1" applyAlignment="1" applyProtection="1">
      <alignment horizontal="center" vertical="center" wrapText="1"/>
      <protection locked="0"/>
    </xf>
    <xf numFmtId="10" fontId="10" fillId="25" borderId="10" xfId="1" applyNumberFormat="1" applyFont="1" applyFill="1" applyBorder="1" applyAlignment="1" applyProtection="1">
      <alignment horizontal="center" vertical="center" wrapText="1"/>
      <protection locked="0"/>
    </xf>
    <xf numFmtId="0" fontId="10" fillId="25" borderId="69" xfId="4" applyFont="1" applyFill="1" applyBorder="1" applyAlignment="1" applyProtection="1">
      <alignment horizontal="left" vertical="center" wrapText="1"/>
      <protection locked="0"/>
    </xf>
    <xf numFmtId="0" fontId="10" fillId="25" borderId="65" xfId="4" applyFont="1" applyFill="1" applyBorder="1" applyAlignment="1" applyProtection="1">
      <alignment horizontal="left" vertical="center" wrapText="1"/>
      <protection locked="0"/>
    </xf>
    <xf numFmtId="0" fontId="10" fillId="25" borderId="72" xfId="4" applyFont="1" applyFill="1" applyBorder="1" applyAlignment="1" applyProtection="1">
      <alignment horizontal="left" vertical="center" wrapText="1"/>
      <protection locked="0"/>
    </xf>
    <xf numFmtId="0" fontId="23" fillId="0" borderId="4" xfId="0" applyFont="1" applyBorder="1" applyAlignment="1">
      <alignment horizontal="center" vertical="center" wrapText="1"/>
    </xf>
    <xf numFmtId="9" fontId="10" fillId="18" borderId="79" xfId="0" applyNumberFormat="1" applyFont="1" applyFill="1" applyBorder="1" applyAlignment="1">
      <alignment horizontal="left" vertical="center" wrapText="1"/>
    </xf>
    <xf numFmtId="9" fontId="10" fillId="18" borderId="80" xfId="0" applyNumberFormat="1" applyFont="1" applyFill="1" applyBorder="1" applyAlignment="1">
      <alignment horizontal="left" vertical="center" wrapText="1"/>
    </xf>
    <xf numFmtId="0" fontId="18" fillId="18" borderId="60" xfId="0" applyFont="1" applyFill="1" applyBorder="1" applyAlignment="1">
      <alignment horizontal="center" vertical="center"/>
    </xf>
    <xf numFmtId="0" fontId="18" fillId="18" borderId="76" xfId="0" applyFont="1" applyFill="1" applyBorder="1" applyAlignment="1">
      <alignment horizontal="center" vertical="center"/>
    </xf>
    <xf numFmtId="9" fontId="9" fillId="18" borderId="60" xfId="0" applyNumberFormat="1" applyFont="1" applyFill="1" applyBorder="1" applyAlignment="1">
      <alignment horizontal="center" vertical="center" wrapText="1"/>
    </xf>
    <xf numFmtId="9" fontId="9" fillId="18" borderId="76" xfId="0" applyNumberFormat="1" applyFont="1" applyFill="1" applyBorder="1" applyAlignment="1">
      <alignment horizontal="center" vertical="center" wrapText="1"/>
    </xf>
    <xf numFmtId="0" fontId="9" fillId="18" borderId="60" xfId="0" applyFont="1" applyFill="1" applyBorder="1" applyAlignment="1">
      <alignment horizontal="center" vertical="center" wrapText="1" readingOrder="1"/>
    </xf>
    <xf numFmtId="0" fontId="9" fillId="18" borderId="76" xfId="0" applyFont="1" applyFill="1" applyBorder="1" applyAlignment="1">
      <alignment horizontal="center" vertical="center" wrapText="1" readingOrder="1"/>
    </xf>
    <xf numFmtId="0" fontId="9" fillId="25" borderId="60" xfId="4" applyFont="1" applyFill="1" applyBorder="1" applyAlignment="1" applyProtection="1">
      <alignment horizontal="center" vertical="center" wrapText="1"/>
      <protection locked="0"/>
    </xf>
    <xf numFmtId="0" fontId="9" fillId="25" borderId="24" xfId="4" applyFont="1" applyFill="1" applyBorder="1" applyAlignment="1" applyProtection="1">
      <alignment horizontal="center" vertical="center" wrapText="1"/>
      <protection locked="0"/>
    </xf>
    <xf numFmtId="0" fontId="9" fillId="25" borderId="76" xfId="4" applyFont="1" applyFill="1" applyBorder="1" applyAlignment="1" applyProtection="1">
      <alignment horizontal="center" vertical="center" wrapText="1"/>
      <protection locked="0"/>
    </xf>
    <xf numFmtId="10" fontId="10" fillId="25" borderId="60" xfId="1" applyNumberFormat="1" applyFont="1" applyFill="1" applyBorder="1" applyAlignment="1" applyProtection="1">
      <alignment horizontal="center" vertical="center" wrapText="1"/>
      <protection locked="0"/>
    </xf>
    <xf numFmtId="10" fontId="10" fillId="25" borderId="24" xfId="1" applyNumberFormat="1" applyFont="1" applyFill="1" applyBorder="1" applyAlignment="1" applyProtection="1">
      <alignment horizontal="center" vertical="center" wrapText="1"/>
      <protection locked="0"/>
    </xf>
    <xf numFmtId="10" fontId="10" fillId="25" borderId="76" xfId="1" applyNumberFormat="1" applyFont="1" applyFill="1" applyBorder="1" applyAlignment="1" applyProtection="1">
      <alignment horizontal="center" vertical="center" wrapText="1"/>
      <protection locked="0"/>
    </xf>
    <xf numFmtId="0" fontId="9" fillId="25" borderId="60" xfId="0" applyFont="1" applyFill="1" applyBorder="1" applyAlignment="1">
      <alignment horizontal="left" vertical="center" wrapText="1"/>
    </xf>
    <xf numFmtId="0" fontId="9" fillId="25" borderId="24" xfId="0" applyFont="1" applyFill="1" applyBorder="1" applyAlignment="1">
      <alignment horizontal="left" vertical="center" wrapText="1"/>
    </xf>
    <xf numFmtId="164" fontId="9" fillId="25" borderId="107" xfId="3" applyNumberFormat="1" applyFont="1" applyFill="1" applyBorder="1" applyAlignment="1">
      <alignment horizontal="center" vertical="center" wrapText="1"/>
    </xf>
    <xf numFmtId="0" fontId="21" fillId="13" borderId="8" xfId="0" applyFont="1" applyFill="1" applyBorder="1" applyAlignment="1">
      <alignment horizontal="center" vertical="center" wrapText="1"/>
    </xf>
    <xf numFmtId="0" fontId="21" fillId="13" borderId="21" xfId="0" applyFont="1" applyFill="1" applyBorder="1" applyAlignment="1">
      <alignment horizontal="center" vertical="center" wrapText="1"/>
    </xf>
    <xf numFmtId="0" fontId="18" fillId="13" borderId="26" xfId="0" applyFont="1" applyFill="1" applyBorder="1" applyAlignment="1">
      <alignment horizontal="center" vertical="center"/>
    </xf>
    <xf numFmtId="0" fontId="18" fillId="13" borderId="19" xfId="0" applyFont="1" applyFill="1" applyBorder="1" applyAlignment="1">
      <alignment horizontal="center" vertical="center"/>
    </xf>
    <xf numFmtId="9" fontId="9" fillId="13" borderId="26" xfId="0" applyNumberFormat="1" applyFont="1" applyFill="1" applyBorder="1" applyAlignment="1">
      <alignment horizontal="center" vertical="center" wrapText="1"/>
    </xf>
    <xf numFmtId="9" fontId="9" fillId="13" borderId="19" xfId="0" applyNumberFormat="1" applyFont="1" applyFill="1" applyBorder="1" applyAlignment="1">
      <alignment horizontal="center" vertical="center" wrapText="1"/>
    </xf>
    <xf numFmtId="0" fontId="9" fillId="13" borderId="26" xfId="0" applyFont="1" applyFill="1" applyBorder="1" applyAlignment="1">
      <alignment horizontal="center" vertical="center" wrapText="1" readingOrder="1"/>
    </xf>
    <xf numFmtId="0" fontId="9" fillId="13" borderId="19" xfId="0" applyFont="1" applyFill="1" applyBorder="1" applyAlignment="1">
      <alignment horizontal="center" vertical="center" wrapText="1" readingOrder="1"/>
    </xf>
    <xf numFmtId="0" fontId="18" fillId="25" borderId="12" xfId="0" applyFont="1" applyFill="1" applyBorder="1" applyAlignment="1">
      <alignment horizontal="center" vertical="center"/>
    </xf>
    <xf numFmtId="0" fontId="18" fillId="25" borderId="10" xfId="0" applyFont="1" applyFill="1" applyBorder="1" applyAlignment="1">
      <alignment horizontal="center" vertical="center"/>
    </xf>
    <xf numFmtId="0" fontId="9" fillId="25" borderId="76" xfId="0" applyFont="1" applyFill="1" applyBorder="1" applyAlignment="1">
      <alignment horizontal="left" vertical="center" wrapText="1"/>
    </xf>
    <xf numFmtId="0" fontId="9" fillId="25" borderId="11" xfId="4" applyFont="1" applyFill="1" applyBorder="1" applyAlignment="1" applyProtection="1">
      <alignment horizontal="center" vertical="center" wrapText="1"/>
      <protection locked="0"/>
    </xf>
    <xf numFmtId="0" fontId="9" fillId="25" borderId="12" xfId="4" applyFont="1" applyFill="1" applyBorder="1" applyAlignment="1" applyProtection="1">
      <alignment horizontal="center" vertical="center" wrapText="1"/>
      <protection locked="0"/>
    </xf>
    <xf numFmtId="0" fontId="9" fillId="25" borderId="10" xfId="4" applyFont="1" applyFill="1" applyBorder="1" applyAlignment="1" applyProtection="1">
      <alignment horizontal="center" vertical="center" wrapText="1"/>
      <protection locked="0"/>
    </xf>
    <xf numFmtId="0" fontId="18" fillId="25" borderId="11" xfId="0" applyFont="1" applyFill="1" applyBorder="1" applyAlignment="1">
      <alignment horizontal="center" vertical="center"/>
    </xf>
    <xf numFmtId="0" fontId="21" fillId="12" borderId="8" xfId="0" applyFont="1" applyFill="1" applyBorder="1" applyAlignment="1">
      <alignment horizontal="center" vertical="center" wrapText="1"/>
    </xf>
    <xf numFmtId="0" fontId="21" fillId="12" borderId="21" xfId="0" applyFont="1" applyFill="1" applyBorder="1" applyAlignment="1">
      <alignment horizontal="center" vertical="center" wrapText="1"/>
    </xf>
    <xf numFmtId="0" fontId="9" fillId="12" borderId="60" xfId="0" applyFont="1" applyFill="1" applyBorder="1" applyAlignment="1">
      <alignment horizontal="center" vertical="center" wrapText="1" readingOrder="1"/>
    </xf>
    <xf numFmtId="0" fontId="9" fillId="12" borderId="76" xfId="0" applyFont="1" applyFill="1" applyBorder="1" applyAlignment="1">
      <alignment horizontal="center" vertical="center" wrapText="1" readingOrder="1"/>
    </xf>
    <xf numFmtId="10" fontId="10" fillId="12" borderId="60" xfId="0" applyNumberFormat="1" applyFont="1" applyFill="1" applyBorder="1" applyAlignment="1" applyProtection="1">
      <alignment horizontal="center" vertical="center" wrapText="1"/>
      <protection locked="0"/>
    </xf>
    <xf numFmtId="10" fontId="10" fillId="12" borderId="76" xfId="0" applyNumberFormat="1" applyFont="1" applyFill="1" applyBorder="1" applyAlignment="1" applyProtection="1">
      <alignment horizontal="center" vertical="center" wrapText="1"/>
      <protection locked="0"/>
    </xf>
    <xf numFmtId="9" fontId="9" fillId="12" borderId="60" xfId="0" applyNumberFormat="1" applyFont="1" applyFill="1" applyBorder="1" applyAlignment="1">
      <alignment horizontal="left" vertical="center" wrapText="1"/>
    </xf>
    <xf numFmtId="9" fontId="9" fillId="12" borderId="76" xfId="0" applyNumberFormat="1" applyFont="1" applyFill="1" applyBorder="1" applyAlignment="1">
      <alignment horizontal="left" vertical="center" wrapText="1"/>
    </xf>
    <xf numFmtId="164" fontId="9" fillId="12" borderId="107" xfId="3" applyNumberFormat="1" applyFont="1" applyFill="1" applyBorder="1" applyAlignment="1">
      <alignment horizontal="center" vertical="center" wrapText="1"/>
    </xf>
    <xf numFmtId="164" fontId="9" fillId="12" borderId="106" xfId="3" applyNumberFormat="1" applyFont="1" applyFill="1" applyBorder="1" applyAlignment="1">
      <alignment horizontal="center" vertical="center" wrapText="1"/>
    </xf>
    <xf numFmtId="0" fontId="10" fillId="25" borderId="79" xfId="4" applyFont="1" applyFill="1" applyBorder="1" applyAlignment="1" applyProtection="1">
      <alignment horizontal="left" vertical="center" wrapText="1"/>
      <protection locked="0"/>
    </xf>
    <xf numFmtId="0" fontId="10" fillId="25" borderId="23" xfId="4" applyFont="1" applyFill="1" applyBorder="1" applyAlignment="1" applyProtection="1">
      <alignment horizontal="left" vertical="center" wrapText="1"/>
      <protection locked="0"/>
    </xf>
    <xf numFmtId="0" fontId="10" fillId="25" borderId="80" xfId="4" applyFont="1" applyFill="1" applyBorder="1" applyAlignment="1" applyProtection="1">
      <alignment horizontal="left" vertical="center" wrapText="1"/>
      <protection locked="0"/>
    </xf>
    <xf numFmtId="0" fontId="18" fillId="25" borderId="60" xfId="0" applyFont="1" applyFill="1" applyBorder="1" applyAlignment="1">
      <alignment horizontal="center" vertical="center"/>
    </xf>
    <xf numFmtId="0" fontId="18" fillId="25" borderId="24" xfId="0" applyFont="1" applyFill="1" applyBorder="1" applyAlignment="1">
      <alignment horizontal="center" vertical="center"/>
    </xf>
    <xf numFmtId="0" fontId="18" fillId="25" borderId="76" xfId="0" applyFont="1" applyFill="1" applyBorder="1" applyAlignment="1">
      <alignment horizontal="center" vertical="center"/>
    </xf>
    <xf numFmtId="9" fontId="10" fillId="25" borderId="69" xfId="0" applyNumberFormat="1" applyFont="1" applyFill="1" applyBorder="1" applyAlignment="1">
      <alignment horizontal="left" vertical="center" wrapText="1"/>
    </xf>
    <xf numFmtId="9" fontId="10" fillId="25" borderId="65" xfId="0" applyNumberFormat="1" applyFont="1" applyFill="1" applyBorder="1" applyAlignment="1">
      <alignment horizontal="left" vertical="center" wrapText="1"/>
    </xf>
    <xf numFmtId="9" fontId="10" fillId="25" borderId="72" xfId="0" applyNumberFormat="1" applyFont="1" applyFill="1" applyBorder="1" applyAlignment="1">
      <alignment horizontal="left" vertical="center" wrapText="1"/>
    </xf>
    <xf numFmtId="9" fontId="9" fillId="25" borderId="11" xfId="0" applyNumberFormat="1" applyFont="1" applyFill="1" applyBorder="1" applyAlignment="1">
      <alignment horizontal="center" vertical="center" wrapText="1"/>
    </xf>
    <xf numFmtId="9" fontId="9" fillId="25" borderId="12" xfId="0" applyNumberFormat="1" applyFont="1" applyFill="1" applyBorder="1" applyAlignment="1">
      <alignment horizontal="center" vertical="center" wrapText="1"/>
    </xf>
    <xf numFmtId="9" fontId="9" fillId="25" borderId="10" xfId="0" applyNumberFormat="1" applyFont="1" applyFill="1" applyBorder="1" applyAlignment="1">
      <alignment horizontal="center" vertical="center" wrapText="1"/>
    </xf>
    <xf numFmtId="10" fontId="12" fillId="0" borderId="39" xfId="3" applyNumberFormat="1" applyFont="1" applyFill="1" applyBorder="1" applyAlignment="1">
      <alignment horizontal="center" vertical="center"/>
    </xf>
    <xf numFmtId="0" fontId="21" fillId="23" borderId="8" xfId="0" applyFont="1" applyFill="1" applyBorder="1" applyAlignment="1">
      <alignment horizontal="center" vertical="center" wrapText="1"/>
    </xf>
    <xf numFmtId="0" fontId="21" fillId="23" borderId="21" xfId="0" applyFont="1" applyFill="1" applyBorder="1" applyAlignment="1">
      <alignment horizontal="center" vertical="center" wrapText="1"/>
    </xf>
    <xf numFmtId="9" fontId="9" fillId="23" borderId="60" xfId="0" applyNumberFormat="1" applyFont="1" applyFill="1" applyBorder="1" applyAlignment="1">
      <alignment horizontal="center" vertical="center" wrapText="1"/>
    </xf>
    <xf numFmtId="9" fontId="9" fillId="23" borderId="76" xfId="0" applyNumberFormat="1" applyFont="1" applyFill="1" applyBorder="1" applyAlignment="1">
      <alignment horizontal="center" vertical="center" wrapText="1"/>
    </xf>
    <xf numFmtId="0" fontId="9" fillId="23" borderId="60" xfId="0" applyFont="1" applyFill="1" applyBorder="1" applyAlignment="1">
      <alignment horizontal="center" vertical="center" wrapText="1" readingOrder="1"/>
    </xf>
    <xf numFmtId="0" fontId="9" fillId="23" borderId="76" xfId="0" applyFont="1" applyFill="1" applyBorder="1" applyAlignment="1">
      <alignment horizontal="center" vertical="center" wrapText="1" readingOrder="1"/>
    </xf>
    <xf numFmtId="10" fontId="10" fillId="23" borderId="60" xfId="0" applyNumberFormat="1" applyFont="1" applyFill="1" applyBorder="1" applyAlignment="1" applyProtection="1">
      <alignment horizontal="center" vertical="center" wrapText="1"/>
      <protection locked="0"/>
    </xf>
    <xf numFmtId="10" fontId="10" fillId="23" borderId="76" xfId="0" applyNumberFormat="1" applyFont="1" applyFill="1" applyBorder="1" applyAlignment="1" applyProtection="1">
      <alignment horizontal="center" vertical="center" wrapText="1"/>
      <protection locked="0"/>
    </xf>
    <xf numFmtId="9" fontId="9" fillId="23" borderId="60" xfId="0" applyNumberFormat="1" applyFont="1" applyFill="1" applyBorder="1" applyAlignment="1">
      <alignment horizontal="left" vertical="center" wrapText="1"/>
    </xf>
    <xf numFmtId="9" fontId="9" fillId="23" borderId="76" xfId="0" applyNumberFormat="1" applyFont="1" applyFill="1" applyBorder="1" applyAlignment="1">
      <alignment horizontal="left" vertical="center" wrapText="1"/>
    </xf>
    <xf numFmtId="0" fontId="10" fillId="25" borderId="6" xfId="4" applyFont="1" applyFill="1" applyBorder="1" applyAlignment="1" applyProtection="1">
      <alignment horizontal="left" vertical="center" wrapText="1"/>
      <protection locked="0"/>
    </xf>
    <xf numFmtId="0" fontId="10" fillId="25" borderId="7" xfId="4" applyFont="1" applyFill="1" applyBorder="1" applyAlignment="1" applyProtection="1">
      <alignment horizontal="left" vertical="center" wrapText="1"/>
      <protection locked="0"/>
    </xf>
    <xf numFmtId="0" fontId="10" fillId="25" borderId="5" xfId="4" applyFont="1" applyFill="1" applyBorder="1" applyAlignment="1" applyProtection="1">
      <alignment horizontal="left" vertical="center" wrapText="1"/>
      <protection locked="0"/>
    </xf>
    <xf numFmtId="0" fontId="10" fillId="25" borderId="69" xfId="0" applyFont="1" applyFill="1" applyBorder="1" applyAlignment="1">
      <alignment horizontal="left" vertical="center" wrapText="1"/>
    </xf>
    <xf numFmtId="0" fontId="10" fillId="25" borderId="65" xfId="0" applyFont="1" applyFill="1" applyBorder="1" applyAlignment="1">
      <alignment horizontal="left" vertical="center" wrapText="1"/>
    </xf>
    <xf numFmtId="0" fontId="10" fillId="25" borderId="72" xfId="0" applyFont="1" applyFill="1" applyBorder="1" applyAlignment="1">
      <alignment horizontal="left" vertical="center" wrapText="1"/>
    </xf>
    <xf numFmtId="0" fontId="9" fillId="25" borderId="60" xfId="0" applyFont="1" applyFill="1" applyBorder="1" applyAlignment="1">
      <alignment horizontal="center" vertical="center" wrapText="1"/>
    </xf>
    <xf numFmtId="0" fontId="9" fillId="25" borderId="24" xfId="0" applyFont="1" applyFill="1" applyBorder="1" applyAlignment="1">
      <alignment horizontal="center" vertical="center" wrapText="1"/>
    </xf>
    <xf numFmtId="0" fontId="9" fillId="25" borderId="76" xfId="0" applyFont="1" applyFill="1" applyBorder="1" applyAlignment="1">
      <alignment horizontal="center" vertical="center" wrapText="1"/>
    </xf>
    <xf numFmtId="1" fontId="10" fillId="25" borderId="6" xfId="0" applyNumberFormat="1" applyFont="1" applyFill="1" applyBorder="1" applyAlignment="1">
      <alignment horizontal="left" vertical="center" wrapText="1"/>
    </xf>
    <xf numFmtId="1" fontId="10" fillId="25" borderId="7" xfId="0" applyNumberFormat="1" applyFont="1" applyFill="1" applyBorder="1" applyAlignment="1">
      <alignment horizontal="left" vertical="center" wrapText="1"/>
    </xf>
    <xf numFmtId="1" fontId="10" fillId="25" borderId="5" xfId="0" applyNumberFormat="1" applyFont="1" applyFill="1" applyBorder="1" applyAlignment="1">
      <alignment horizontal="left" vertical="center" wrapText="1"/>
    </xf>
    <xf numFmtId="0" fontId="10" fillId="10" borderId="20" xfId="0" applyFont="1" applyFill="1" applyBorder="1" applyAlignment="1">
      <alignment horizontal="center" vertical="center" wrapText="1"/>
    </xf>
    <xf numFmtId="0" fontId="10" fillId="10" borderId="31" xfId="0" applyFont="1" applyFill="1" applyBorder="1" applyAlignment="1">
      <alignment horizontal="center" vertical="center" wrapText="1"/>
    </xf>
    <xf numFmtId="0" fontId="10" fillId="10" borderId="36" xfId="0" applyFont="1" applyFill="1" applyBorder="1" applyAlignment="1">
      <alignment horizontal="center" vertical="center" wrapText="1"/>
    </xf>
    <xf numFmtId="0" fontId="17" fillId="12" borderId="112" xfId="2" applyFont="1" applyFill="1" applyBorder="1" applyAlignment="1">
      <alignment horizontal="center" vertical="center" wrapText="1"/>
    </xf>
    <xf numFmtId="0" fontId="17" fillId="12" borderId="113" xfId="2" applyFont="1" applyFill="1" applyBorder="1" applyAlignment="1">
      <alignment horizontal="center" vertical="center" wrapText="1"/>
    </xf>
    <xf numFmtId="0" fontId="10" fillId="12" borderId="112" xfId="2" applyFont="1" applyFill="1" applyBorder="1" applyAlignment="1">
      <alignment horizontal="center" vertical="center" wrapText="1"/>
    </xf>
    <xf numFmtId="0" fontId="10" fillId="12" borderId="113" xfId="2" applyFont="1" applyFill="1" applyBorder="1" applyAlignment="1">
      <alignment horizontal="center" vertical="center" wrapText="1"/>
    </xf>
    <xf numFmtId="0" fontId="18" fillId="12" borderId="112" xfId="0" applyFont="1" applyFill="1" applyBorder="1" applyAlignment="1">
      <alignment horizontal="center" vertical="center" wrapText="1"/>
    </xf>
    <xf numFmtId="0" fontId="18" fillId="12" borderId="113" xfId="0" applyFont="1" applyFill="1" applyBorder="1" applyAlignment="1">
      <alignment horizontal="center" vertical="center" wrapText="1"/>
    </xf>
    <xf numFmtId="0" fontId="10" fillId="12" borderId="112" xfId="0" applyFont="1" applyFill="1" applyBorder="1" applyAlignment="1">
      <alignment horizontal="center" vertical="center" wrapText="1"/>
    </xf>
    <xf numFmtId="0" fontId="10" fillId="12" borderId="113" xfId="0" applyFont="1" applyFill="1" applyBorder="1" applyAlignment="1">
      <alignment horizontal="center" vertical="center" wrapText="1"/>
    </xf>
    <xf numFmtId="9" fontId="10" fillId="12" borderId="79" xfId="0" applyNumberFormat="1" applyFont="1" applyFill="1" applyBorder="1" applyAlignment="1">
      <alignment horizontal="left" vertical="center" wrapText="1"/>
    </xf>
    <xf numFmtId="9" fontId="10" fillId="12" borderId="80" xfId="0" applyNumberFormat="1" applyFont="1" applyFill="1" applyBorder="1" applyAlignment="1">
      <alignment horizontal="left" vertical="center" wrapText="1"/>
    </xf>
    <xf numFmtId="0" fontId="18" fillId="12" borderId="60" xfId="0" applyFont="1" applyFill="1" applyBorder="1" applyAlignment="1">
      <alignment horizontal="center" vertical="center"/>
    </xf>
    <xf numFmtId="0" fontId="18" fillId="12" borderId="76" xfId="0" applyFont="1" applyFill="1" applyBorder="1" applyAlignment="1">
      <alignment horizontal="center" vertical="center"/>
    </xf>
    <xf numFmtId="9" fontId="9" fillId="12" borderId="60" xfId="0" applyNumberFormat="1" applyFont="1" applyFill="1" applyBorder="1" applyAlignment="1">
      <alignment horizontal="center" vertical="center" wrapText="1"/>
    </xf>
    <xf numFmtId="9" fontId="9" fillId="12" borderId="76" xfId="0" applyNumberFormat="1" applyFont="1" applyFill="1" applyBorder="1" applyAlignment="1">
      <alignment horizontal="center" vertical="center" wrapText="1"/>
    </xf>
    <xf numFmtId="0" fontId="17" fillId="10" borderId="112" xfId="2" applyFont="1" applyFill="1" applyBorder="1" applyAlignment="1">
      <alignment horizontal="center" vertical="center" wrapText="1"/>
    </xf>
    <xf numFmtId="0" fontId="17" fillId="10" borderId="113" xfId="2" applyFont="1" applyFill="1" applyBorder="1" applyAlignment="1">
      <alignment horizontal="center" vertical="center" wrapText="1"/>
    </xf>
    <xf numFmtId="0" fontId="10" fillId="10" borderId="112" xfId="2" applyFont="1" applyFill="1" applyBorder="1" applyAlignment="1">
      <alignment horizontal="center" vertical="center" wrapText="1"/>
    </xf>
    <xf numFmtId="0" fontId="10" fillId="10" borderId="113" xfId="2" applyFont="1" applyFill="1" applyBorder="1" applyAlignment="1">
      <alignment horizontal="center" vertical="center" wrapText="1"/>
    </xf>
    <xf numFmtId="0" fontId="18" fillId="10" borderId="112" xfId="0" applyFont="1" applyFill="1" applyBorder="1" applyAlignment="1">
      <alignment horizontal="center" vertical="center" wrapText="1"/>
    </xf>
    <xf numFmtId="0" fontId="18" fillId="10" borderId="113" xfId="0" applyFont="1" applyFill="1" applyBorder="1" applyAlignment="1">
      <alignment horizontal="center" vertical="center" wrapText="1"/>
    </xf>
    <xf numFmtId="0" fontId="10" fillId="10" borderId="112" xfId="0" applyFont="1" applyFill="1" applyBorder="1" applyAlignment="1">
      <alignment horizontal="center" vertical="center" wrapText="1"/>
    </xf>
    <xf numFmtId="0" fontId="10" fillId="10" borderId="113" xfId="0" applyFont="1" applyFill="1" applyBorder="1" applyAlignment="1">
      <alignment horizontal="center" vertical="center" wrapText="1"/>
    </xf>
    <xf numFmtId="9" fontId="10" fillId="10" borderId="114" xfId="0" applyNumberFormat="1" applyFont="1" applyFill="1" applyBorder="1" applyAlignment="1">
      <alignment horizontal="left" vertical="center" wrapText="1"/>
    </xf>
    <xf numFmtId="9" fontId="10" fillId="10" borderId="80" xfId="0" applyNumberFormat="1" applyFont="1" applyFill="1" applyBorder="1" applyAlignment="1">
      <alignment horizontal="left" vertical="center" wrapText="1"/>
    </xf>
    <xf numFmtId="0" fontId="18" fillId="10" borderId="26" xfId="0" applyFont="1" applyFill="1" applyBorder="1" applyAlignment="1">
      <alignment horizontal="center" vertical="center"/>
    </xf>
    <xf numFmtId="0" fontId="18" fillId="10" borderId="76" xfId="0" applyFont="1" applyFill="1" applyBorder="1" applyAlignment="1">
      <alignment horizontal="center" vertical="center"/>
    </xf>
    <xf numFmtId="9" fontId="9" fillId="10" borderId="26" xfId="0" applyNumberFormat="1" applyFont="1" applyFill="1" applyBorder="1" applyAlignment="1">
      <alignment horizontal="center" vertical="center" wrapText="1"/>
    </xf>
    <xf numFmtId="9" fontId="9" fillId="10" borderId="76" xfId="0" applyNumberFormat="1" applyFont="1" applyFill="1" applyBorder="1" applyAlignment="1">
      <alignment horizontal="center" vertical="center" wrapText="1"/>
    </xf>
    <xf numFmtId="0" fontId="9" fillId="10" borderId="26" xfId="0" applyFont="1" applyFill="1" applyBorder="1" applyAlignment="1">
      <alignment horizontal="center" vertical="center" wrapText="1" readingOrder="1"/>
    </xf>
    <xf numFmtId="0" fontId="9" fillId="10" borderId="76" xfId="0" applyFont="1" applyFill="1" applyBorder="1" applyAlignment="1">
      <alignment horizontal="center" vertical="center" wrapText="1" readingOrder="1"/>
    </xf>
    <xf numFmtId="10" fontId="10" fillId="10" borderId="26" xfId="0" applyNumberFormat="1" applyFont="1" applyFill="1" applyBorder="1" applyAlignment="1" applyProtection="1">
      <alignment horizontal="center" vertical="center" wrapText="1"/>
      <protection locked="0"/>
    </xf>
    <xf numFmtId="10" fontId="10" fillId="10" borderId="76" xfId="0" applyNumberFormat="1" applyFont="1" applyFill="1" applyBorder="1" applyAlignment="1" applyProtection="1">
      <alignment horizontal="center" vertical="center" wrapText="1"/>
      <protection locked="0"/>
    </xf>
    <xf numFmtId="0" fontId="21" fillId="10" borderId="8" xfId="0" applyFont="1" applyFill="1" applyBorder="1" applyAlignment="1">
      <alignment horizontal="center" vertical="center" wrapText="1"/>
    </xf>
    <xf numFmtId="0" fontId="21" fillId="10" borderId="62" xfId="0" applyFont="1" applyFill="1" applyBorder="1" applyAlignment="1">
      <alignment horizontal="center" vertical="center" wrapText="1"/>
    </xf>
    <xf numFmtId="0" fontId="21" fillId="10" borderId="63" xfId="0" applyFont="1" applyFill="1" applyBorder="1" applyAlignment="1">
      <alignment horizontal="center" vertical="center" wrapText="1"/>
    </xf>
    <xf numFmtId="0" fontId="21" fillId="10" borderId="21" xfId="0" applyFont="1" applyFill="1" applyBorder="1" applyAlignment="1">
      <alignment horizontal="center" vertical="center" wrapText="1"/>
    </xf>
    <xf numFmtId="0" fontId="17" fillId="10" borderId="8" xfId="0" applyFont="1" applyFill="1" applyBorder="1" applyAlignment="1">
      <alignment horizontal="center" vertical="center" wrapText="1"/>
    </xf>
    <xf numFmtId="0" fontId="17" fillId="10" borderId="4" xfId="0" applyFont="1" applyFill="1" applyBorder="1" applyAlignment="1">
      <alignment horizontal="center" vertical="center" wrapText="1"/>
    </xf>
    <xf numFmtId="0" fontId="17" fillId="10" borderId="21" xfId="0" applyFont="1" applyFill="1" applyBorder="1" applyAlignment="1">
      <alignment horizontal="center" vertical="center" wrapText="1"/>
    </xf>
    <xf numFmtId="0" fontId="10" fillId="16" borderId="112" xfId="2" applyFont="1" applyFill="1" applyBorder="1" applyAlignment="1">
      <alignment horizontal="center" vertical="center" wrapText="1"/>
    </xf>
    <xf numFmtId="0" fontId="10" fillId="16" borderId="113" xfId="2" applyFont="1" applyFill="1" applyBorder="1" applyAlignment="1">
      <alignment horizontal="center" vertical="center" wrapText="1"/>
    </xf>
    <xf numFmtId="0" fontId="18" fillId="16" borderId="112" xfId="0" applyFont="1" applyFill="1" applyBorder="1" applyAlignment="1">
      <alignment horizontal="center" vertical="center" wrapText="1"/>
    </xf>
    <xf numFmtId="0" fontId="18" fillId="16" borderId="113" xfId="0" applyFont="1" applyFill="1" applyBorder="1" applyAlignment="1">
      <alignment horizontal="center" vertical="center" wrapText="1"/>
    </xf>
    <xf numFmtId="0" fontId="10" fillId="16" borderId="112" xfId="0" applyFont="1" applyFill="1" applyBorder="1" applyAlignment="1">
      <alignment horizontal="center" vertical="center" wrapText="1"/>
    </xf>
    <xf numFmtId="0" fontId="10" fillId="16" borderId="113" xfId="0" applyFont="1" applyFill="1" applyBorder="1" applyAlignment="1">
      <alignment horizontal="center" vertical="center" wrapText="1"/>
    </xf>
    <xf numFmtId="9" fontId="10" fillId="16" borderId="79" xfId="0" applyNumberFormat="1" applyFont="1" applyFill="1" applyBorder="1" applyAlignment="1">
      <alignment horizontal="left" vertical="center" wrapText="1"/>
    </xf>
    <xf numFmtId="9" fontId="10" fillId="16" borderId="80" xfId="0" applyNumberFormat="1" applyFont="1" applyFill="1" applyBorder="1" applyAlignment="1">
      <alignment horizontal="left" vertical="center" wrapText="1"/>
    </xf>
    <xf numFmtId="0" fontId="18" fillId="16" borderId="60" xfId="0" applyFont="1" applyFill="1" applyBorder="1" applyAlignment="1">
      <alignment horizontal="center" vertical="center"/>
    </xf>
    <xf numFmtId="0" fontId="18" fillId="16" borderId="76" xfId="0" applyFont="1" applyFill="1" applyBorder="1" applyAlignment="1">
      <alignment horizontal="center" vertical="center"/>
    </xf>
    <xf numFmtId="9" fontId="9" fillId="16" borderId="60" xfId="0" applyNumberFormat="1" applyFont="1" applyFill="1" applyBorder="1" applyAlignment="1">
      <alignment horizontal="center" vertical="center" wrapText="1"/>
    </xf>
    <xf numFmtId="9" fontId="9" fillId="16" borderId="76" xfId="0" applyNumberFormat="1" applyFont="1" applyFill="1" applyBorder="1" applyAlignment="1">
      <alignment horizontal="center" vertical="center" wrapText="1"/>
    </xf>
    <xf numFmtId="0" fontId="10" fillId="10" borderId="8" xfId="0" applyFont="1" applyFill="1" applyBorder="1" applyAlignment="1">
      <alignment horizontal="center" vertical="center" wrapText="1"/>
    </xf>
    <xf numFmtId="0" fontId="10" fillId="10" borderId="4" xfId="0" applyFont="1" applyFill="1" applyBorder="1" applyAlignment="1">
      <alignment horizontal="center" vertical="center" wrapText="1"/>
    </xf>
    <xf numFmtId="0" fontId="10" fillId="10" borderId="21" xfId="0" applyFont="1" applyFill="1" applyBorder="1" applyAlignment="1">
      <alignment horizontal="center" vertical="center" wrapText="1"/>
    </xf>
    <xf numFmtId="0" fontId="18" fillId="10" borderId="8" xfId="0" applyFont="1" applyFill="1" applyBorder="1" applyAlignment="1">
      <alignment horizontal="center" vertical="center" wrapText="1"/>
    </xf>
    <xf numFmtId="0" fontId="18" fillId="10" borderId="4" xfId="0" applyFont="1" applyFill="1" applyBorder="1" applyAlignment="1">
      <alignment horizontal="center" vertical="center" wrapText="1"/>
    </xf>
    <xf numFmtId="0" fontId="18" fillId="10" borderId="21" xfId="0" applyFont="1" applyFill="1" applyBorder="1" applyAlignment="1">
      <alignment horizontal="center" vertical="center" wrapText="1"/>
    </xf>
    <xf numFmtId="0" fontId="10" fillId="10" borderId="9" xfId="0" applyFont="1" applyFill="1" applyBorder="1" applyAlignment="1">
      <alignment horizontal="center" vertical="center" wrapText="1"/>
    </xf>
    <xf numFmtId="0" fontId="10" fillId="10" borderId="17" xfId="0" applyFont="1" applyFill="1" applyBorder="1" applyAlignment="1">
      <alignment horizontal="center" vertical="center" wrapText="1"/>
    </xf>
    <xf numFmtId="0" fontId="10" fillId="10" borderId="39" xfId="0" applyFont="1" applyFill="1" applyBorder="1" applyAlignment="1">
      <alignment horizontal="center" vertical="center" wrapText="1"/>
    </xf>
    <xf numFmtId="0" fontId="9" fillId="10" borderId="79" xfId="0" applyFont="1" applyFill="1" applyBorder="1" applyAlignment="1">
      <alignment horizontal="left" vertical="center" wrapText="1"/>
    </xf>
    <xf numFmtId="0" fontId="9" fillId="10" borderId="23" xfId="0" applyFont="1" applyFill="1" applyBorder="1" applyAlignment="1">
      <alignment horizontal="left" vertical="center" wrapText="1"/>
    </xf>
    <xf numFmtId="0" fontId="9" fillId="10" borderId="80" xfId="0" applyFont="1" applyFill="1" applyBorder="1" applyAlignment="1">
      <alignment horizontal="left" vertical="center" wrapText="1"/>
    </xf>
    <xf numFmtId="0" fontId="18" fillId="10" borderId="60" xfId="0" applyFont="1" applyFill="1" applyBorder="1" applyAlignment="1">
      <alignment horizontal="center" vertical="center" wrapText="1"/>
    </xf>
    <xf numFmtId="0" fontId="18" fillId="10" borderId="24" xfId="0" applyFont="1" applyFill="1" applyBorder="1" applyAlignment="1">
      <alignment horizontal="center" vertical="center" wrapText="1"/>
    </xf>
    <xf numFmtId="0" fontId="18" fillId="10" borderId="76" xfId="0" applyFont="1" applyFill="1" applyBorder="1" applyAlignment="1">
      <alignment horizontal="center" vertical="center" wrapText="1"/>
    </xf>
    <xf numFmtId="0" fontId="9" fillId="10" borderId="60" xfId="0" applyFont="1" applyFill="1" applyBorder="1" applyAlignment="1">
      <alignment horizontal="center" vertical="center" wrapText="1"/>
    </xf>
    <xf numFmtId="0" fontId="9" fillId="10" borderId="24" xfId="0" applyFont="1" applyFill="1" applyBorder="1" applyAlignment="1">
      <alignment horizontal="center" vertical="center" wrapText="1"/>
    </xf>
    <xf numFmtId="0" fontId="9" fillId="10" borderId="76" xfId="0" applyFont="1" applyFill="1" applyBorder="1" applyAlignment="1">
      <alignment horizontal="center" vertical="center" wrapText="1"/>
    </xf>
    <xf numFmtId="0" fontId="17" fillId="11" borderId="112" xfId="2" applyFont="1" applyFill="1" applyBorder="1" applyAlignment="1">
      <alignment horizontal="center" vertical="center" wrapText="1"/>
    </xf>
    <xf numFmtId="0" fontId="17" fillId="11" borderId="113" xfId="2" applyFont="1" applyFill="1" applyBorder="1" applyAlignment="1">
      <alignment horizontal="center" vertical="center" wrapText="1"/>
    </xf>
    <xf numFmtId="0" fontId="10" fillId="11" borderId="112" xfId="2" applyFont="1" applyFill="1" applyBorder="1" applyAlignment="1">
      <alignment horizontal="center" vertical="center" wrapText="1"/>
    </xf>
    <xf numFmtId="0" fontId="10" fillId="11" borderId="113" xfId="2" applyFont="1" applyFill="1" applyBorder="1" applyAlignment="1">
      <alignment horizontal="center" vertical="center" wrapText="1"/>
    </xf>
    <xf numFmtId="0" fontId="18" fillId="11" borderId="112" xfId="0" applyFont="1" applyFill="1" applyBorder="1" applyAlignment="1">
      <alignment horizontal="center" vertical="center" wrapText="1"/>
    </xf>
    <xf numFmtId="0" fontId="18" fillId="11" borderId="113" xfId="0" applyFont="1" applyFill="1" applyBorder="1" applyAlignment="1">
      <alignment horizontal="center" vertical="center" wrapText="1"/>
    </xf>
    <xf numFmtId="0" fontId="10" fillId="11" borderId="112" xfId="0" applyFont="1" applyFill="1" applyBorder="1" applyAlignment="1">
      <alignment horizontal="center" vertical="center" wrapText="1"/>
    </xf>
    <xf numFmtId="0" fontId="10" fillId="11" borderId="113" xfId="0" applyFont="1" applyFill="1" applyBorder="1" applyAlignment="1">
      <alignment horizontal="center" vertical="center" wrapText="1"/>
    </xf>
    <xf numFmtId="9" fontId="10" fillId="11" borderId="79" xfId="0" applyNumberFormat="1" applyFont="1" applyFill="1" applyBorder="1" applyAlignment="1">
      <alignment horizontal="left" vertical="center" wrapText="1"/>
    </xf>
    <xf numFmtId="9" fontId="10" fillId="11" borderId="80" xfId="0" applyNumberFormat="1" applyFont="1" applyFill="1" applyBorder="1" applyAlignment="1">
      <alignment horizontal="left" vertical="center" wrapText="1"/>
    </xf>
    <xf numFmtId="0" fontId="18" fillId="11" borderId="60" xfId="0" applyFont="1" applyFill="1" applyBorder="1" applyAlignment="1">
      <alignment horizontal="center" vertical="center"/>
    </xf>
    <xf numFmtId="0" fontId="18" fillId="11" borderId="76" xfId="0" applyFont="1" applyFill="1" applyBorder="1" applyAlignment="1">
      <alignment horizontal="center" vertical="center"/>
    </xf>
    <xf numFmtId="10" fontId="9" fillId="10" borderId="60" xfId="0" applyNumberFormat="1" applyFont="1" applyFill="1" applyBorder="1" applyAlignment="1" applyProtection="1">
      <alignment horizontal="center" vertical="center" wrapText="1"/>
      <protection locked="0"/>
    </xf>
    <xf numFmtId="10" fontId="9" fillId="10" borderId="24" xfId="0" applyNumberFormat="1" applyFont="1" applyFill="1" applyBorder="1" applyAlignment="1" applyProtection="1">
      <alignment horizontal="center" vertical="center" wrapText="1"/>
      <protection locked="0"/>
    </xf>
    <xf numFmtId="10" fontId="9" fillId="10" borderId="76" xfId="0" applyNumberFormat="1" applyFont="1" applyFill="1" applyBorder="1" applyAlignment="1" applyProtection="1">
      <alignment horizontal="center" vertical="center" wrapText="1"/>
      <protection locked="0"/>
    </xf>
    <xf numFmtId="0" fontId="10" fillId="10" borderId="6" xfId="0" applyFont="1" applyFill="1" applyBorder="1" applyAlignment="1">
      <alignment horizontal="left" vertical="center" wrapText="1"/>
    </xf>
    <xf numFmtId="0" fontId="10" fillId="10" borderId="7" xfId="0" applyFont="1" applyFill="1" applyBorder="1" applyAlignment="1">
      <alignment horizontal="left" vertical="center" wrapText="1"/>
    </xf>
    <xf numFmtId="0" fontId="10" fillId="10" borderId="5" xfId="0" applyFont="1" applyFill="1" applyBorder="1" applyAlignment="1">
      <alignment horizontal="left" vertical="center" wrapText="1"/>
    </xf>
    <xf numFmtId="0" fontId="18" fillId="10" borderId="11" xfId="0" applyFont="1" applyFill="1" applyBorder="1" applyAlignment="1">
      <alignment horizontal="center" vertical="center"/>
    </xf>
    <xf numFmtId="0" fontId="18" fillId="10" borderId="12" xfId="0" applyFont="1" applyFill="1" applyBorder="1" applyAlignment="1">
      <alignment horizontal="center" vertical="center"/>
    </xf>
    <xf numFmtId="0" fontId="18" fillId="10" borderId="10" xfId="0" applyFont="1" applyFill="1" applyBorder="1" applyAlignment="1">
      <alignment horizontal="center" vertical="center"/>
    </xf>
    <xf numFmtId="0" fontId="18" fillId="10" borderId="60" xfId="0" applyFont="1" applyFill="1" applyBorder="1" applyAlignment="1">
      <alignment horizontal="center" vertical="center"/>
    </xf>
    <xf numFmtId="0" fontId="9" fillId="10" borderId="60" xfId="0" applyFont="1" applyFill="1" applyBorder="1" applyAlignment="1">
      <alignment horizontal="left" vertical="center" wrapText="1"/>
    </xf>
    <xf numFmtId="0" fontId="9" fillId="10" borderId="24" xfId="0" applyFont="1" applyFill="1" applyBorder="1" applyAlignment="1">
      <alignment horizontal="left" vertical="center" wrapText="1"/>
    </xf>
    <xf numFmtId="0" fontId="9" fillId="13" borderId="8" xfId="4" applyFont="1" applyFill="1" applyBorder="1" applyAlignment="1" applyProtection="1">
      <alignment horizontal="center" vertical="center" wrapText="1"/>
      <protection locked="0"/>
    </xf>
    <xf numFmtId="0" fontId="9" fillId="13" borderId="4" xfId="4" applyFont="1" applyFill="1" applyBorder="1" applyAlignment="1" applyProtection="1">
      <alignment horizontal="center" vertical="center" wrapText="1"/>
      <protection locked="0"/>
    </xf>
    <xf numFmtId="0" fontId="9" fillId="13" borderId="17" xfId="4" applyFont="1" applyFill="1" applyBorder="1" applyAlignment="1" applyProtection="1">
      <alignment horizontal="center" vertical="center" wrapText="1"/>
      <protection locked="0"/>
    </xf>
    <xf numFmtId="0" fontId="9" fillId="13" borderId="21" xfId="4" applyFont="1" applyFill="1" applyBorder="1" applyAlignment="1" applyProtection="1">
      <alignment horizontal="center" vertical="center" wrapText="1"/>
      <protection locked="0"/>
    </xf>
    <xf numFmtId="0" fontId="19" fillId="4" borderId="8" xfId="0" applyFont="1" applyFill="1" applyBorder="1" applyAlignment="1">
      <alignment horizontal="center" vertical="center"/>
    </xf>
    <xf numFmtId="0" fontId="19" fillId="4" borderId="4" xfId="0" applyFont="1" applyFill="1" applyBorder="1" applyAlignment="1">
      <alignment horizontal="center" vertical="center"/>
    </xf>
    <xf numFmtId="0" fontId="19" fillId="4" borderId="21" xfId="0" applyFont="1" applyFill="1" applyBorder="1" applyAlignment="1">
      <alignment horizontal="center" vertical="center"/>
    </xf>
    <xf numFmtId="10" fontId="12" fillId="7" borderId="8" xfId="3" applyNumberFormat="1" applyFont="1" applyFill="1" applyBorder="1" applyAlignment="1">
      <alignment horizontal="center" vertical="center" textRotation="90"/>
    </xf>
    <xf numFmtId="10" fontId="12" fillId="7" borderId="4" xfId="3" applyNumberFormat="1" applyFont="1" applyFill="1" applyBorder="1" applyAlignment="1">
      <alignment horizontal="center" vertical="center" textRotation="90"/>
    </xf>
    <xf numFmtId="0" fontId="9" fillId="25" borderId="26" xfId="0" applyFont="1" applyFill="1" applyBorder="1" applyAlignment="1">
      <alignment horizontal="left" vertical="center" wrapText="1"/>
    </xf>
    <xf numFmtId="164" fontId="9" fillId="25" borderId="108" xfId="3" applyNumberFormat="1" applyFont="1" applyFill="1" applyBorder="1" applyAlignment="1">
      <alignment horizontal="center" vertical="center" wrapText="1"/>
    </xf>
    <xf numFmtId="0" fontId="10" fillId="13" borderId="8" xfId="4" applyFont="1" applyFill="1" applyBorder="1" applyAlignment="1" applyProtection="1">
      <alignment horizontal="center" vertical="center" wrapText="1"/>
      <protection locked="0"/>
    </xf>
    <xf numFmtId="0" fontId="10" fillId="13" borderId="4" xfId="4" applyFont="1" applyFill="1" applyBorder="1" applyAlignment="1" applyProtection="1">
      <alignment horizontal="center" vertical="center" wrapText="1"/>
      <protection locked="0"/>
    </xf>
    <xf numFmtId="0" fontId="10" fillId="13" borderId="21" xfId="4" applyFont="1" applyFill="1" applyBorder="1" applyAlignment="1" applyProtection="1">
      <alignment horizontal="center" vertical="center" wrapText="1"/>
      <protection locked="0"/>
    </xf>
    <xf numFmtId="0" fontId="9" fillId="10" borderId="76" xfId="0" applyFont="1" applyFill="1" applyBorder="1" applyAlignment="1">
      <alignment horizontal="left" vertical="center" wrapText="1"/>
    </xf>
    <xf numFmtId="0" fontId="9" fillId="10" borderId="19" xfId="0" applyFont="1" applyFill="1" applyBorder="1" applyAlignment="1">
      <alignment horizontal="left" vertical="center" wrapText="1"/>
    </xf>
    <xf numFmtId="10" fontId="10" fillId="10" borderId="12" xfId="0" applyNumberFormat="1" applyFont="1" applyFill="1" applyBorder="1" applyAlignment="1" applyProtection="1">
      <alignment horizontal="center" vertical="center" wrapText="1"/>
      <protection locked="0"/>
    </xf>
    <xf numFmtId="0" fontId="9" fillId="10" borderId="10" xfId="0" applyFont="1" applyFill="1" applyBorder="1" applyAlignment="1">
      <alignment horizontal="left" vertical="center" wrapText="1"/>
    </xf>
    <xf numFmtId="164" fontId="9" fillId="23" borderId="107" xfId="3" applyNumberFormat="1" applyFont="1" applyFill="1" applyBorder="1" applyAlignment="1">
      <alignment horizontal="center" vertical="center" wrapText="1"/>
    </xf>
    <xf numFmtId="164" fontId="9" fillId="23" borderId="106" xfId="3" applyNumberFormat="1" applyFont="1" applyFill="1" applyBorder="1" applyAlignment="1">
      <alignment horizontal="center" vertical="center" wrapText="1"/>
    </xf>
    <xf numFmtId="0" fontId="10" fillId="26" borderId="69" xfId="4" applyFont="1" applyFill="1" applyBorder="1" applyAlignment="1" applyProtection="1">
      <alignment horizontal="left" vertical="center" wrapText="1"/>
      <protection locked="0"/>
    </xf>
    <xf numFmtId="0" fontId="10" fillId="26" borderId="65" xfId="4" applyFont="1" applyFill="1" applyBorder="1" applyAlignment="1" applyProtection="1">
      <alignment horizontal="left" vertical="center" wrapText="1"/>
      <protection locked="0"/>
    </xf>
    <xf numFmtId="0" fontId="10" fillId="26" borderId="72" xfId="4" applyFont="1" applyFill="1" applyBorder="1" applyAlignment="1" applyProtection="1">
      <alignment horizontal="left" vertical="center" wrapText="1"/>
      <protection locked="0"/>
    </xf>
    <xf numFmtId="1" fontId="9" fillId="25" borderId="12" xfId="0" applyNumberFormat="1" applyFont="1" applyFill="1" applyBorder="1" applyAlignment="1">
      <alignment horizontal="center" vertical="center" wrapText="1"/>
    </xf>
    <xf numFmtId="1" fontId="9" fillId="25" borderId="10" xfId="0" applyNumberFormat="1" applyFont="1" applyFill="1" applyBorder="1" applyAlignment="1">
      <alignment horizontal="center" vertical="center" wrapText="1"/>
    </xf>
    <xf numFmtId="0" fontId="9" fillId="25" borderId="10" xfId="0" applyFont="1" applyFill="1" applyBorder="1" applyAlignment="1">
      <alignment horizontal="left" vertical="center" wrapText="1"/>
    </xf>
    <xf numFmtId="0" fontId="10" fillId="25" borderId="8" xfId="0" applyFont="1" applyFill="1" applyBorder="1" applyAlignment="1">
      <alignment horizontal="center" vertical="center" wrapText="1"/>
    </xf>
    <xf numFmtId="0" fontId="10" fillId="25" borderId="4" xfId="0" applyFont="1" applyFill="1" applyBorder="1" applyAlignment="1">
      <alignment horizontal="center" vertical="center" wrapText="1"/>
    </xf>
    <xf numFmtId="0" fontId="10" fillId="25" borderId="21" xfId="0" applyFont="1" applyFill="1" applyBorder="1" applyAlignment="1">
      <alignment horizontal="center" vertical="center" wrapText="1"/>
    </xf>
    <xf numFmtId="0" fontId="10" fillId="25" borderId="42" xfId="0" applyFont="1" applyFill="1" applyBorder="1" applyAlignment="1">
      <alignment horizontal="left" vertical="center" wrapText="1"/>
    </xf>
    <xf numFmtId="0" fontId="10" fillId="25" borderId="0" xfId="0" applyFont="1" applyFill="1" applyBorder="1" applyAlignment="1">
      <alignment horizontal="left" vertical="center" wrapText="1"/>
    </xf>
    <xf numFmtId="0" fontId="10" fillId="25" borderId="40" xfId="0" applyFont="1" applyFill="1" applyBorder="1" applyAlignment="1">
      <alignment horizontal="left" vertical="center" wrapText="1"/>
    </xf>
    <xf numFmtId="0" fontId="9" fillId="25" borderId="11" xfId="0" applyFont="1" applyFill="1" applyBorder="1" applyAlignment="1">
      <alignment horizontal="center" vertical="center" wrapText="1"/>
    </xf>
    <xf numFmtId="0" fontId="9" fillId="25" borderId="12" xfId="0" applyFont="1" applyFill="1" applyBorder="1" applyAlignment="1">
      <alignment horizontal="center" vertical="center" wrapText="1"/>
    </xf>
    <xf numFmtId="0" fontId="9" fillId="25" borderId="10" xfId="0" applyFont="1" applyFill="1" applyBorder="1" applyAlignment="1">
      <alignment horizontal="center" vertical="center" wrapText="1"/>
    </xf>
    <xf numFmtId="0" fontId="9" fillId="25" borderId="11" xfId="0" applyFont="1" applyFill="1" applyBorder="1" applyAlignment="1">
      <alignment horizontal="left" vertical="center" wrapText="1"/>
    </xf>
    <xf numFmtId="164" fontId="9" fillId="13" borderId="45" xfId="3" applyNumberFormat="1" applyFont="1" applyFill="1" applyBorder="1" applyAlignment="1">
      <alignment horizontal="center" vertical="center" wrapText="1"/>
    </xf>
    <xf numFmtId="0" fontId="39" fillId="19" borderId="1" xfId="0" applyFont="1" applyFill="1" applyBorder="1" applyAlignment="1">
      <alignment horizontal="center" vertical="center"/>
    </xf>
    <xf numFmtId="0" fontId="39" fillId="19" borderId="2" xfId="0" applyFont="1" applyFill="1" applyBorder="1" applyAlignment="1">
      <alignment horizontal="center" vertical="center"/>
    </xf>
    <xf numFmtId="0" fontId="39" fillId="19" borderId="3" xfId="0" applyFont="1" applyFill="1" applyBorder="1" applyAlignment="1">
      <alignment horizontal="center" vertical="center"/>
    </xf>
    <xf numFmtId="0" fontId="21" fillId="18" borderId="4" xfId="0" applyFont="1" applyFill="1" applyBorder="1" applyAlignment="1">
      <alignment horizontal="center" vertical="center" textRotation="90" wrapText="1"/>
    </xf>
    <xf numFmtId="0" fontId="21" fillId="18" borderId="21" xfId="0" applyFont="1" applyFill="1" applyBorder="1" applyAlignment="1">
      <alignment horizontal="center" vertical="center" textRotation="90" wrapText="1"/>
    </xf>
    <xf numFmtId="0" fontId="21" fillId="18" borderId="8" xfId="0" applyFont="1" applyFill="1" applyBorder="1" applyAlignment="1">
      <alignment horizontal="center" vertical="center" wrapText="1"/>
    </xf>
    <xf numFmtId="0" fontId="21" fillId="18" borderId="21" xfId="0" applyFont="1" applyFill="1" applyBorder="1" applyAlignment="1">
      <alignment horizontal="center" vertical="center" wrapText="1"/>
    </xf>
    <xf numFmtId="0" fontId="15" fillId="4" borderId="4" xfId="0" applyFont="1" applyFill="1" applyBorder="1" applyAlignment="1">
      <alignment horizontal="center" vertical="center" wrapText="1"/>
    </xf>
    <xf numFmtId="0" fontId="15" fillId="4" borderId="21" xfId="0" applyFont="1" applyFill="1" applyBorder="1" applyAlignment="1">
      <alignment horizontal="center" vertical="center" wrapText="1"/>
    </xf>
    <xf numFmtId="0" fontId="17" fillId="18" borderId="8" xfId="2" applyFont="1" applyFill="1" applyBorder="1" applyAlignment="1">
      <alignment horizontal="center" vertical="center" wrapText="1"/>
    </xf>
    <xf numFmtId="0" fontId="17" fillId="18" borderId="4" xfId="2" applyFont="1" applyFill="1" applyBorder="1" applyAlignment="1">
      <alignment horizontal="center" vertical="center" wrapText="1"/>
    </xf>
    <xf numFmtId="0" fontId="10" fillId="18" borderId="8" xfId="2" applyFont="1" applyFill="1" applyBorder="1" applyAlignment="1">
      <alignment horizontal="center" vertical="center" wrapText="1"/>
    </xf>
    <xf numFmtId="0" fontId="10" fillId="18" borderId="4" xfId="2" applyFont="1" applyFill="1" applyBorder="1" applyAlignment="1">
      <alignment horizontal="center" vertical="center" wrapText="1"/>
    </xf>
    <xf numFmtId="0" fontId="10" fillId="18" borderId="9" xfId="0" applyFont="1" applyFill="1" applyBorder="1" applyAlignment="1">
      <alignment horizontal="center" vertical="center" wrapText="1"/>
    </xf>
    <xf numFmtId="0" fontId="10" fillId="18" borderId="17" xfId="0" applyFont="1" applyFill="1" applyBorder="1" applyAlignment="1">
      <alignment horizontal="center" vertical="center" wrapText="1"/>
    </xf>
    <xf numFmtId="0" fontId="10" fillId="18" borderId="6" xfId="2" applyFont="1" applyFill="1" applyBorder="1" applyAlignment="1">
      <alignment horizontal="left" vertical="center" wrapText="1"/>
    </xf>
    <xf numFmtId="0" fontId="10" fillId="18" borderId="7" xfId="2" applyFont="1" applyFill="1" applyBorder="1" applyAlignment="1">
      <alignment horizontal="left" vertical="center" wrapText="1"/>
    </xf>
    <xf numFmtId="0" fontId="10" fillId="18" borderId="5" xfId="2" applyFont="1" applyFill="1" applyBorder="1" applyAlignment="1">
      <alignment horizontal="left" vertical="center" wrapText="1"/>
    </xf>
    <xf numFmtId="0" fontId="17" fillId="18" borderId="112" xfId="2" applyFont="1" applyFill="1" applyBorder="1" applyAlignment="1">
      <alignment horizontal="center" vertical="center" wrapText="1"/>
    </xf>
    <xf numFmtId="0" fontId="17" fillId="18" borderId="113" xfId="2" applyFont="1" applyFill="1" applyBorder="1" applyAlignment="1">
      <alignment horizontal="center" vertical="center" wrapText="1"/>
    </xf>
    <xf numFmtId="0" fontId="10" fillId="18" borderId="112" xfId="2" applyFont="1" applyFill="1" applyBorder="1" applyAlignment="1">
      <alignment horizontal="center" vertical="center" wrapText="1"/>
    </xf>
    <xf numFmtId="0" fontId="10" fillId="18" borderId="113" xfId="2" applyFont="1" applyFill="1" applyBorder="1" applyAlignment="1">
      <alignment horizontal="center" vertical="center" wrapText="1"/>
    </xf>
    <xf numFmtId="0" fontId="18" fillId="18" borderId="112" xfId="0" applyFont="1" applyFill="1" applyBorder="1" applyAlignment="1">
      <alignment horizontal="center" vertical="center" wrapText="1"/>
    </xf>
    <xf numFmtId="0" fontId="18" fillId="18" borderId="113" xfId="0" applyFont="1" applyFill="1" applyBorder="1" applyAlignment="1">
      <alignment horizontal="center" vertical="center" wrapText="1"/>
    </xf>
    <xf numFmtId="0" fontId="10" fillId="18" borderId="112" xfId="0" applyFont="1" applyFill="1" applyBorder="1" applyAlignment="1">
      <alignment horizontal="center" vertical="center" wrapText="1"/>
    </xf>
    <xf numFmtId="0" fontId="10" fillId="18" borderId="113" xfId="0" applyFont="1" applyFill="1" applyBorder="1" applyAlignment="1">
      <alignment horizontal="center" vertical="center" wrapText="1"/>
    </xf>
    <xf numFmtId="0" fontId="36" fillId="18" borderId="8" xfId="0" applyFont="1" applyFill="1" applyBorder="1" applyAlignment="1">
      <alignment horizontal="center" vertical="center" wrapText="1"/>
    </xf>
    <xf numFmtId="0" fontId="36" fillId="18" borderId="4" xfId="0" applyFont="1" applyFill="1" applyBorder="1" applyAlignment="1">
      <alignment horizontal="center" vertical="center" wrapText="1"/>
    </xf>
    <xf numFmtId="0" fontId="36" fillId="18" borderId="21" xfId="0" applyFont="1" applyFill="1" applyBorder="1" applyAlignment="1">
      <alignment horizontal="center" vertical="center" wrapText="1"/>
    </xf>
    <xf numFmtId="0" fontId="18" fillId="18" borderId="21" xfId="0" applyFont="1" applyFill="1" applyBorder="1" applyAlignment="1">
      <alignment horizontal="center" vertical="center" wrapText="1"/>
    </xf>
    <xf numFmtId="0" fontId="10" fillId="18" borderId="8" xfId="0" applyFont="1" applyFill="1" applyBorder="1" applyAlignment="1">
      <alignment horizontal="center" vertical="center" wrapText="1"/>
    </xf>
    <xf numFmtId="0" fontId="10" fillId="18" borderId="4" xfId="0" applyFont="1" applyFill="1" applyBorder="1" applyAlignment="1">
      <alignment horizontal="center" vertical="center" wrapText="1"/>
    </xf>
    <xf numFmtId="0" fontId="10" fillId="18" borderId="21" xfId="0" applyFont="1" applyFill="1" applyBorder="1" applyAlignment="1">
      <alignment horizontal="center" vertical="center" wrapText="1"/>
    </xf>
    <xf numFmtId="0" fontId="17" fillId="18" borderId="21" xfId="0" applyFont="1" applyFill="1" applyBorder="1" applyAlignment="1">
      <alignment horizontal="center" vertical="center" wrapText="1" readingOrder="1"/>
    </xf>
    <xf numFmtId="0" fontId="21" fillId="18" borderId="8" xfId="0" applyFont="1" applyFill="1" applyBorder="1" applyAlignment="1">
      <alignment horizontal="center" vertical="center" textRotation="90" wrapText="1"/>
    </xf>
    <xf numFmtId="164" fontId="10" fillId="18" borderId="104" xfId="1" applyNumberFormat="1" applyFont="1" applyFill="1" applyBorder="1" applyAlignment="1">
      <alignment horizontal="center" vertical="center"/>
    </xf>
    <xf numFmtId="164" fontId="10" fillId="18" borderId="106" xfId="1" applyNumberFormat="1" applyFont="1" applyFill="1" applyBorder="1" applyAlignment="1">
      <alignment horizontal="center" vertical="center"/>
    </xf>
    <xf numFmtId="0" fontId="10" fillId="18" borderId="39" xfId="0" applyFont="1" applyFill="1" applyBorder="1" applyAlignment="1">
      <alignment horizontal="center" vertical="center" wrapText="1"/>
    </xf>
    <xf numFmtId="164" fontId="10" fillId="18" borderId="107" xfId="1" applyNumberFormat="1" applyFont="1" applyFill="1" applyBorder="1" applyAlignment="1">
      <alignment horizontal="center" vertical="center"/>
    </xf>
    <xf numFmtId="15" fontId="21" fillId="18" borderId="8" xfId="0" applyNumberFormat="1" applyFont="1" applyFill="1" applyBorder="1" applyAlignment="1">
      <alignment horizontal="center" vertical="center" textRotation="90" wrapText="1"/>
    </xf>
    <xf numFmtId="15" fontId="21" fillId="18" borderId="4" xfId="0" applyNumberFormat="1" applyFont="1" applyFill="1" applyBorder="1" applyAlignment="1">
      <alignment horizontal="center" vertical="center" textRotation="90" wrapText="1"/>
    </xf>
    <xf numFmtId="0" fontId="15" fillId="4" borderId="8" xfId="0" applyFont="1" applyFill="1" applyBorder="1" applyAlignment="1">
      <alignment horizontal="center" vertical="center" wrapText="1" readingOrder="1"/>
    </xf>
    <xf numFmtId="0" fontId="15" fillId="4" borderId="4" xfId="0" applyFont="1" applyFill="1" applyBorder="1" applyAlignment="1">
      <alignment horizontal="center" vertical="center" wrapText="1" readingOrder="1"/>
    </xf>
    <xf numFmtId="0" fontId="18" fillId="18" borderId="11" xfId="0" applyFont="1" applyFill="1" applyBorder="1" applyAlignment="1">
      <alignment horizontal="center" vertical="center" wrapText="1"/>
    </xf>
    <xf numFmtId="0" fontId="18" fillId="18" borderId="12" xfId="0" applyFont="1" applyFill="1" applyBorder="1" applyAlignment="1">
      <alignment horizontal="center" vertical="center" wrapText="1"/>
    </xf>
    <xf numFmtId="0" fontId="18" fillId="18" borderId="10" xfId="0" applyFont="1" applyFill="1" applyBorder="1" applyAlignment="1">
      <alignment horizontal="center" vertical="center" wrapText="1"/>
    </xf>
    <xf numFmtId="0" fontId="15" fillId="4" borderId="21" xfId="0" applyFont="1" applyFill="1" applyBorder="1" applyAlignment="1">
      <alignment horizontal="center" vertical="center" wrapText="1" readingOrder="1"/>
    </xf>
    <xf numFmtId="0" fontId="9" fillId="18" borderId="24" xfId="0" applyFont="1" applyFill="1" applyBorder="1" applyAlignment="1">
      <alignment horizontal="left" vertical="center" wrapText="1"/>
    </xf>
    <xf numFmtId="164" fontId="10" fillId="18" borderId="104" xfId="1" applyNumberFormat="1" applyFont="1" applyFill="1" applyBorder="1" applyAlignment="1">
      <alignment horizontal="center" vertical="center" wrapText="1"/>
    </xf>
    <xf numFmtId="0" fontId="9" fillId="18" borderId="76" xfId="0" applyFont="1" applyFill="1" applyBorder="1" applyAlignment="1">
      <alignment horizontal="left" vertical="center" wrapText="1"/>
    </xf>
    <xf numFmtId="164" fontId="10" fillId="18" borderId="106" xfId="1" applyNumberFormat="1" applyFont="1" applyFill="1" applyBorder="1" applyAlignment="1">
      <alignment horizontal="center" vertical="center" wrapText="1"/>
    </xf>
    <xf numFmtId="0" fontId="9" fillId="18" borderId="60" xfId="0" applyFont="1" applyFill="1" applyBorder="1" applyAlignment="1">
      <alignment horizontal="left" vertical="center" wrapText="1"/>
    </xf>
    <xf numFmtId="164" fontId="10" fillId="18" borderId="107" xfId="1" applyNumberFormat="1" applyFont="1" applyFill="1" applyBorder="1" applyAlignment="1">
      <alignment horizontal="center" vertical="center" wrapText="1"/>
    </xf>
    <xf numFmtId="164" fontId="9" fillId="18" borderId="19" xfId="3" applyNumberFormat="1" applyFont="1" applyFill="1" applyBorder="1" applyAlignment="1">
      <alignment horizontal="left" vertical="center" wrapText="1"/>
    </xf>
    <xf numFmtId="164" fontId="9" fillId="18" borderId="26" xfId="3" applyNumberFormat="1" applyFont="1" applyFill="1" applyBorder="1" applyAlignment="1">
      <alignment horizontal="left" vertical="center" wrapText="1"/>
    </xf>
    <xf numFmtId="164" fontId="9" fillId="18" borderId="56" xfId="3" applyNumberFormat="1" applyFont="1" applyFill="1" applyBorder="1" applyAlignment="1">
      <alignment horizontal="left" vertical="center" wrapText="1"/>
    </xf>
    <xf numFmtId="164" fontId="9" fillId="18" borderId="12" xfId="3" applyNumberFormat="1" applyFont="1" applyFill="1" applyBorder="1" applyAlignment="1">
      <alignment horizontal="left" vertical="center" wrapText="1"/>
    </xf>
    <xf numFmtId="164" fontId="9" fillId="18" borderId="10" xfId="3" applyNumberFormat="1" applyFont="1" applyFill="1" applyBorder="1" applyAlignment="1">
      <alignment horizontal="left" vertical="center" wrapText="1"/>
    </xf>
    <xf numFmtId="0" fontId="9" fillId="18" borderId="98" xfId="0" applyFont="1" applyFill="1" applyBorder="1" applyAlignment="1">
      <alignment horizontal="left" vertical="center" wrapText="1"/>
    </xf>
    <xf numFmtId="0" fontId="9" fillId="18" borderId="99" xfId="0" applyFont="1" applyFill="1" applyBorder="1" applyAlignment="1">
      <alignment horizontal="left" vertical="center" wrapText="1"/>
    </xf>
    <xf numFmtId="164" fontId="9" fillId="18" borderId="109" xfId="3" applyNumberFormat="1" applyFont="1" applyFill="1" applyBorder="1" applyAlignment="1">
      <alignment horizontal="center" vertical="center" wrapText="1"/>
    </xf>
    <xf numFmtId="164" fontId="9" fillId="18" borderId="108" xfId="3" applyNumberFormat="1" applyFont="1" applyFill="1" applyBorder="1" applyAlignment="1">
      <alignment horizontal="center" vertical="center" wrapText="1"/>
    </xf>
    <xf numFmtId="164" fontId="9" fillId="18" borderId="11" xfId="3" applyNumberFormat="1" applyFont="1" applyFill="1" applyBorder="1" applyAlignment="1">
      <alignment horizontal="left" vertical="center" wrapText="1"/>
    </xf>
    <xf numFmtId="0" fontId="9" fillId="18" borderId="100" xfId="0" applyFont="1" applyFill="1" applyBorder="1" applyAlignment="1">
      <alignment horizontal="left" vertical="center" wrapText="1"/>
    </xf>
    <xf numFmtId="0" fontId="24" fillId="16" borderId="8" xfId="0" applyFont="1" applyFill="1" applyBorder="1" applyAlignment="1">
      <alignment horizontal="center" vertical="center" textRotation="90" wrapText="1" readingOrder="1"/>
    </xf>
    <xf numFmtId="0" fontId="24" fillId="16" borderId="4" xfId="0" applyFont="1" applyFill="1" applyBorder="1" applyAlignment="1">
      <alignment horizontal="center" vertical="center" textRotation="90" wrapText="1" readingOrder="1"/>
    </xf>
    <xf numFmtId="0" fontId="24" fillId="16" borderId="21" xfId="0" applyFont="1" applyFill="1" applyBorder="1" applyAlignment="1">
      <alignment horizontal="center" vertical="center" textRotation="90" wrapText="1" readingOrder="1"/>
    </xf>
    <xf numFmtId="164" fontId="10" fillId="18" borderId="19" xfId="3" applyNumberFormat="1" applyFont="1" applyFill="1" applyBorder="1" applyAlignment="1">
      <alignment horizontal="left" vertical="center" wrapText="1"/>
    </xf>
    <xf numFmtId="164" fontId="10" fillId="18" borderId="26" xfId="3" applyNumberFormat="1" applyFont="1" applyFill="1" applyBorder="1" applyAlignment="1">
      <alignment horizontal="left" vertical="center" wrapText="1"/>
    </xf>
    <xf numFmtId="10" fontId="12" fillId="7" borderId="8" xfId="1" applyNumberFormat="1" applyFont="1" applyFill="1" applyBorder="1" applyAlignment="1">
      <alignment horizontal="center" vertical="center" textRotation="90"/>
    </xf>
    <xf numFmtId="10" fontId="12" fillId="7" borderId="4" xfId="1" applyNumberFormat="1" applyFont="1" applyFill="1" applyBorder="1" applyAlignment="1">
      <alignment horizontal="center" vertical="center" textRotation="90"/>
    </xf>
    <xf numFmtId="10" fontId="12" fillId="7" borderId="21" xfId="1" applyNumberFormat="1" applyFont="1" applyFill="1" applyBorder="1" applyAlignment="1">
      <alignment horizontal="center" vertical="center" textRotation="90"/>
    </xf>
    <xf numFmtId="164" fontId="9" fillId="18" borderId="69" xfId="3" applyNumberFormat="1" applyFont="1" applyFill="1" applyBorder="1" applyAlignment="1">
      <alignment horizontal="left" vertical="center" wrapText="1"/>
    </xf>
    <xf numFmtId="0" fontId="32" fillId="0" borderId="8" xfId="0" applyFont="1" applyBorder="1" applyAlignment="1">
      <alignment horizontal="center" vertical="center" wrapText="1"/>
    </xf>
    <xf numFmtId="0" fontId="32" fillId="0" borderId="4" xfId="0" applyFont="1" applyBorder="1" applyAlignment="1">
      <alignment horizontal="center" vertical="center" wrapText="1"/>
    </xf>
    <xf numFmtId="0" fontId="15" fillId="4" borderId="8" xfId="0" applyFont="1" applyFill="1" applyBorder="1" applyAlignment="1">
      <alignment horizontal="center" vertical="center" wrapText="1"/>
    </xf>
    <xf numFmtId="0" fontId="35" fillId="18" borderId="8" xfId="4" applyFont="1" applyFill="1" applyBorder="1" applyAlignment="1" applyProtection="1">
      <alignment horizontal="center" vertical="center" wrapText="1"/>
      <protection locked="0"/>
    </xf>
    <xf numFmtId="0" fontId="35" fillId="18" borderId="4" xfId="4" applyFont="1" applyFill="1" applyBorder="1" applyAlignment="1" applyProtection="1">
      <alignment horizontal="center" vertical="center" wrapText="1"/>
      <protection locked="0"/>
    </xf>
    <xf numFmtId="0" fontId="35" fillId="18" borderId="21" xfId="4" applyFont="1" applyFill="1" applyBorder="1" applyAlignment="1" applyProtection="1">
      <alignment horizontal="center" vertical="center" wrapText="1"/>
      <protection locked="0"/>
    </xf>
    <xf numFmtId="164" fontId="9" fillId="25" borderId="45" xfId="3" applyNumberFormat="1" applyFont="1" applyFill="1" applyBorder="1" applyAlignment="1">
      <alignment horizontal="center" vertical="center" wrapText="1"/>
    </xf>
    <xf numFmtId="0" fontId="9" fillId="25" borderId="11" xfId="4" applyFont="1" applyFill="1" applyBorder="1" applyAlignment="1" applyProtection="1">
      <alignment horizontal="center" vertical="top" wrapText="1"/>
      <protection locked="0"/>
    </xf>
    <xf numFmtId="0" fontId="9" fillId="25" borderId="12" xfId="4" applyFont="1" applyFill="1" applyBorder="1" applyAlignment="1" applyProtection="1">
      <alignment horizontal="center" vertical="top" wrapText="1"/>
      <protection locked="0"/>
    </xf>
    <xf numFmtId="0" fontId="9" fillId="25" borderId="19" xfId="2" applyFont="1" applyFill="1" applyBorder="1" applyAlignment="1">
      <alignment horizontal="left" vertical="center" wrapText="1"/>
    </xf>
    <xf numFmtId="0" fontId="9" fillId="25" borderId="10" xfId="2" applyFont="1" applyFill="1" applyBorder="1" applyAlignment="1">
      <alignment horizontal="left" vertical="center" wrapText="1"/>
    </xf>
    <xf numFmtId="164" fontId="9" fillId="25" borderId="49" xfId="3" applyNumberFormat="1" applyFont="1" applyFill="1" applyBorder="1" applyAlignment="1">
      <alignment horizontal="center" vertical="center" wrapText="1"/>
    </xf>
    <xf numFmtId="0" fontId="9" fillId="25" borderId="11" xfId="2" applyFont="1" applyFill="1" applyBorder="1" applyAlignment="1">
      <alignment horizontal="left" vertical="center" wrapText="1"/>
    </xf>
    <xf numFmtId="0" fontId="9" fillId="25" borderId="26" xfId="2" applyFont="1" applyFill="1" applyBorder="1" applyAlignment="1">
      <alignment horizontal="left" vertical="center" wrapText="1"/>
    </xf>
    <xf numFmtId="0" fontId="9" fillId="25" borderId="12" xfId="2" applyFont="1" applyFill="1" applyBorder="1" applyAlignment="1">
      <alignment horizontal="left" vertical="center" wrapText="1"/>
    </xf>
    <xf numFmtId="9" fontId="9" fillId="25" borderId="104" xfId="3" applyFont="1" applyFill="1" applyBorder="1" applyAlignment="1">
      <alignment horizontal="center" vertical="center" wrapText="1"/>
    </xf>
    <xf numFmtId="9" fontId="9" fillId="25" borderId="106" xfId="3" applyFont="1" applyFill="1" applyBorder="1" applyAlignment="1">
      <alignment horizontal="center" vertical="center" wrapText="1"/>
    </xf>
    <xf numFmtId="9" fontId="9" fillId="25" borderId="107" xfId="3" applyFont="1" applyFill="1" applyBorder="1" applyAlignment="1">
      <alignment horizontal="center" vertical="center" wrapText="1"/>
    </xf>
    <xf numFmtId="0" fontId="9" fillId="13" borderId="8" xfId="2" applyFont="1" applyFill="1" applyBorder="1" applyAlignment="1">
      <alignment horizontal="center" vertical="center" wrapText="1"/>
    </xf>
    <xf numFmtId="0" fontId="9" fillId="13" borderId="4" xfId="2" applyFont="1" applyFill="1" applyBorder="1" applyAlignment="1">
      <alignment horizontal="center" vertical="center" wrapText="1"/>
    </xf>
    <xf numFmtId="1" fontId="10" fillId="25" borderId="69" xfId="0" applyNumberFormat="1" applyFont="1" applyFill="1" applyBorder="1" applyAlignment="1">
      <alignment horizontal="left" vertical="center" wrapText="1"/>
    </xf>
    <xf numFmtId="1" fontId="10" fillId="25" borderId="65" xfId="0" applyNumberFormat="1" applyFont="1" applyFill="1" applyBorder="1" applyAlignment="1">
      <alignment horizontal="left" vertical="center" wrapText="1"/>
    </xf>
    <xf numFmtId="1" fontId="10" fillId="25" borderId="72" xfId="0" applyNumberFormat="1" applyFont="1" applyFill="1" applyBorder="1" applyAlignment="1">
      <alignment horizontal="left" vertical="center" wrapText="1"/>
    </xf>
    <xf numFmtId="0" fontId="9" fillId="25" borderId="26" xfId="4" applyFont="1" applyFill="1" applyBorder="1" applyAlignment="1" applyProtection="1">
      <alignment horizontal="center" vertical="center" wrapText="1"/>
      <protection locked="0"/>
    </xf>
    <xf numFmtId="1" fontId="9" fillId="25" borderId="60" xfId="0" applyNumberFormat="1" applyFont="1" applyFill="1" applyBorder="1" applyAlignment="1">
      <alignment horizontal="center" vertical="center" wrapText="1"/>
    </xf>
    <xf numFmtId="1" fontId="9" fillId="25" borderId="24" xfId="0" applyNumberFormat="1" applyFont="1" applyFill="1" applyBorder="1" applyAlignment="1">
      <alignment horizontal="center" vertical="center" wrapText="1"/>
    </xf>
    <xf numFmtId="1" fontId="9" fillId="25" borderId="76" xfId="0" applyNumberFormat="1" applyFont="1" applyFill="1" applyBorder="1" applyAlignment="1">
      <alignment horizontal="center" vertical="center" wrapText="1"/>
    </xf>
    <xf numFmtId="0" fontId="24" fillId="13" borderId="8" xfId="2" applyFont="1" applyFill="1" applyBorder="1" applyAlignment="1">
      <alignment horizontal="center" vertical="center" textRotation="90" wrapText="1"/>
    </xf>
    <xf numFmtId="0" fontId="24" fillId="13" borderId="4" xfId="2" applyFont="1" applyFill="1" applyBorder="1" applyAlignment="1">
      <alignment horizontal="center" vertical="center" textRotation="90" wrapText="1"/>
    </xf>
    <xf numFmtId="0" fontId="24" fillId="13" borderId="21" xfId="2" applyFont="1" applyFill="1" applyBorder="1" applyAlignment="1">
      <alignment horizontal="center" vertical="center" textRotation="90" wrapText="1"/>
    </xf>
    <xf numFmtId="1" fontId="17" fillId="23" borderId="8" xfId="0" applyNumberFormat="1" applyFont="1" applyFill="1" applyBorder="1" applyAlignment="1">
      <alignment horizontal="center" vertical="center" wrapText="1"/>
    </xf>
    <xf numFmtId="1" fontId="17" fillId="23" borderId="4" xfId="0" applyNumberFormat="1" applyFont="1" applyFill="1" applyBorder="1" applyAlignment="1">
      <alignment horizontal="center" vertical="center" wrapText="1"/>
    </xf>
    <xf numFmtId="1" fontId="17" fillId="23" borderId="21" xfId="0" applyNumberFormat="1" applyFont="1" applyFill="1" applyBorder="1" applyAlignment="1">
      <alignment horizontal="center" vertical="center" wrapText="1"/>
    </xf>
    <xf numFmtId="1" fontId="10" fillId="23" borderId="8" xfId="0" applyNumberFormat="1" applyFont="1" applyFill="1" applyBorder="1" applyAlignment="1">
      <alignment horizontal="center" vertical="center" wrapText="1"/>
    </xf>
    <xf numFmtId="1" fontId="10" fillId="23" borderId="4" xfId="0" applyNumberFormat="1" applyFont="1" applyFill="1" applyBorder="1" applyAlignment="1">
      <alignment horizontal="center" vertical="center" wrapText="1"/>
    </xf>
    <xf numFmtId="1" fontId="10" fillId="23" borderId="21" xfId="0" applyNumberFormat="1" applyFont="1" applyFill="1" applyBorder="1" applyAlignment="1">
      <alignment horizontal="center" vertical="center" wrapText="1"/>
    </xf>
    <xf numFmtId="0" fontId="32" fillId="0" borderId="21" xfId="0" applyFont="1" applyBorder="1" applyAlignment="1">
      <alignment horizontal="center" vertical="center" wrapText="1"/>
    </xf>
    <xf numFmtId="0" fontId="10" fillId="23" borderId="24" xfId="0" applyFont="1" applyFill="1" applyBorder="1" applyAlignment="1">
      <alignment horizontal="left" vertical="center" wrapText="1"/>
    </xf>
    <xf numFmtId="164" fontId="10" fillId="23" borderId="104" xfId="3" applyNumberFormat="1" applyFont="1" applyFill="1" applyBorder="1" applyAlignment="1">
      <alignment horizontal="center" vertical="center" wrapText="1"/>
    </xf>
    <xf numFmtId="0" fontId="10" fillId="23" borderId="60" xfId="0" applyFont="1" applyFill="1" applyBorder="1" applyAlignment="1">
      <alignment horizontal="left" vertical="center" wrapText="1"/>
    </xf>
    <xf numFmtId="0" fontId="12" fillId="23" borderId="24" xfId="0" applyFont="1" applyFill="1" applyBorder="1" applyAlignment="1">
      <alignment horizontal="left" vertical="center" wrapText="1"/>
    </xf>
    <xf numFmtId="164" fontId="10" fillId="23" borderId="107" xfId="3" applyNumberFormat="1" applyFont="1" applyFill="1" applyBorder="1" applyAlignment="1">
      <alignment horizontal="center" vertical="center" wrapText="1"/>
    </xf>
    <xf numFmtId="0" fontId="10" fillId="23" borderId="76" xfId="0" applyFont="1" applyFill="1" applyBorder="1" applyAlignment="1">
      <alignment horizontal="left" vertical="center" wrapText="1"/>
    </xf>
    <xf numFmtId="164" fontId="10" fillId="23" borderId="106" xfId="3" applyNumberFormat="1" applyFont="1" applyFill="1" applyBorder="1" applyAlignment="1">
      <alignment horizontal="center" vertical="center" wrapText="1"/>
    </xf>
    <xf numFmtId="0" fontId="18" fillId="23" borderId="8" xfId="0" applyFont="1" applyFill="1" applyBorder="1" applyAlignment="1">
      <alignment horizontal="center" vertical="center" wrapText="1"/>
    </xf>
    <xf numFmtId="0" fontId="18" fillId="23" borderId="4" xfId="0" applyFont="1" applyFill="1" applyBorder="1" applyAlignment="1">
      <alignment horizontal="center" vertical="center" wrapText="1"/>
    </xf>
    <xf numFmtId="0" fontId="18" fillId="23" borderId="21" xfId="0" applyFont="1" applyFill="1" applyBorder="1" applyAlignment="1">
      <alignment horizontal="center" vertical="center" wrapText="1"/>
    </xf>
    <xf numFmtId="0" fontId="10" fillId="23" borderId="8" xfId="0" applyFont="1" applyFill="1" applyBorder="1" applyAlignment="1">
      <alignment horizontal="center" vertical="center" wrapText="1"/>
    </xf>
    <xf numFmtId="0" fontId="10" fillId="23" borderId="4" xfId="0" applyFont="1" applyFill="1" applyBorder="1" applyAlignment="1">
      <alignment horizontal="center" vertical="center" wrapText="1"/>
    </xf>
    <xf numFmtId="0" fontId="10" fillId="23" borderId="21" xfId="0" applyFont="1" applyFill="1" applyBorder="1" applyAlignment="1">
      <alignment horizontal="center" vertical="center" wrapText="1"/>
    </xf>
    <xf numFmtId="1" fontId="10" fillId="23" borderId="6" xfId="0" applyNumberFormat="1" applyFont="1" applyFill="1" applyBorder="1" applyAlignment="1">
      <alignment horizontal="left" vertical="center" wrapText="1"/>
    </xf>
    <xf numFmtId="1" fontId="10" fillId="23" borderId="7" xfId="0" applyNumberFormat="1" applyFont="1" applyFill="1" applyBorder="1" applyAlignment="1">
      <alignment horizontal="left" vertical="center" wrapText="1"/>
    </xf>
    <xf numFmtId="1" fontId="10" fillId="23" borderId="5" xfId="0" applyNumberFormat="1" applyFont="1" applyFill="1" applyBorder="1" applyAlignment="1">
      <alignment horizontal="left" vertical="center" wrapText="1"/>
    </xf>
    <xf numFmtId="1" fontId="10" fillId="23" borderId="60" xfId="0" applyNumberFormat="1" applyFont="1" applyFill="1" applyBorder="1" applyAlignment="1">
      <alignment horizontal="center" vertical="center" wrapText="1"/>
    </xf>
    <xf numFmtId="1" fontId="10" fillId="23" borderId="24" xfId="0" applyNumberFormat="1" applyFont="1" applyFill="1" applyBorder="1" applyAlignment="1">
      <alignment horizontal="center" vertical="center" wrapText="1"/>
    </xf>
    <xf numFmtId="1" fontId="10" fillId="23" borderId="76" xfId="0" applyNumberFormat="1" applyFont="1" applyFill="1" applyBorder="1" applyAlignment="1">
      <alignment horizontal="center" vertical="center" wrapText="1"/>
    </xf>
    <xf numFmtId="10" fontId="10" fillId="23" borderId="24" xfId="0" applyNumberFormat="1" applyFont="1" applyFill="1" applyBorder="1" applyAlignment="1" applyProtection="1">
      <alignment horizontal="center" vertical="center" wrapText="1"/>
      <protection locked="0"/>
    </xf>
    <xf numFmtId="0" fontId="10" fillId="23" borderId="9" xfId="0" applyFont="1" applyFill="1" applyBorder="1" applyAlignment="1">
      <alignment horizontal="center" vertical="center" wrapText="1"/>
    </xf>
    <xf numFmtId="0" fontId="10" fillId="23" borderId="17" xfId="0" applyFont="1" applyFill="1" applyBorder="1" applyAlignment="1">
      <alignment horizontal="center" vertical="center" wrapText="1"/>
    </xf>
    <xf numFmtId="0" fontId="10" fillId="23" borderId="39" xfId="0" applyFont="1" applyFill="1" applyBorder="1" applyAlignment="1">
      <alignment horizontal="center" vertical="center" wrapText="1"/>
    </xf>
    <xf numFmtId="1" fontId="10" fillId="23" borderId="79" xfId="0" applyNumberFormat="1" applyFont="1" applyFill="1" applyBorder="1" applyAlignment="1">
      <alignment horizontal="left" vertical="center" wrapText="1"/>
    </xf>
    <xf numFmtId="1" fontId="10" fillId="23" borderId="23" xfId="0" applyNumberFormat="1" applyFont="1" applyFill="1" applyBorder="1" applyAlignment="1">
      <alignment horizontal="left" vertical="center" wrapText="1"/>
    </xf>
    <xf numFmtId="1" fontId="10" fillId="23" borderId="80" xfId="0" applyNumberFormat="1" applyFont="1" applyFill="1" applyBorder="1" applyAlignment="1">
      <alignment horizontal="left" vertical="center" wrapText="1"/>
    </xf>
    <xf numFmtId="0" fontId="18" fillId="23" borderId="60" xfId="0" applyFont="1" applyFill="1" applyBorder="1" applyAlignment="1">
      <alignment horizontal="center" vertical="center" wrapText="1"/>
    </xf>
    <xf numFmtId="0" fontId="18" fillId="23" borderId="24" xfId="0" applyFont="1" applyFill="1" applyBorder="1" applyAlignment="1">
      <alignment horizontal="center" vertical="center" wrapText="1"/>
    </xf>
    <xf numFmtId="0" fontId="18" fillId="23" borderId="76" xfId="0" applyFont="1" applyFill="1" applyBorder="1" applyAlignment="1">
      <alignment horizontal="center" vertical="center" wrapText="1"/>
    </xf>
    <xf numFmtId="0" fontId="21" fillId="23" borderId="4" xfId="0" applyFont="1" applyFill="1" applyBorder="1" applyAlignment="1">
      <alignment horizontal="center" vertical="center" wrapText="1"/>
    </xf>
    <xf numFmtId="0" fontId="10" fillId="23" borderId="19" xfId="0" applyFont="1" applyFill="1" applyBorder="1" applyAlignment="1">
      <alignment horizontal="left" vertical="center" wrapText="1"/>
    </xf>
    <xf numFmtId="0" fontId="13" fillId="23" borderId="26" xfId="0" applyFont="1" applyFill="1" applyBorder="1" applyAlignment="1">
      <alignment horizontal="left" vertical="center" wrapText="1"/>
    </xf>
    <xf numFmtId="0" fontId="10" fillId="23" borderId="10" xfId="0" applyFont="1" applyFill="1" applyBorder="1" applyAlignment="1">
      <alignment horizontal="left" vertical="center" wrapText="1"/>
    </xf>
    <xf numFmtId="0" fontId="10" fillId="23" borderId="11" xfId="0" applyFont="1" applyFill="1" applyBorder="1" applyAlignment="1">
      <alignment horizontal="left" vertical="center" wrapText="1"/>
    </xf>
    <xf numFmtId="0" fontId="10" fillId="23" borderId="26" xfId="0" applyFont="1" applyFill="1" applyBorder="1" applyAlignment="1">
      <alignment horizontal="left" vertical="center" wrapText="1"/>
    </xf>
    <xf numFmtId="0" fontId="18" fillId="23" borderId="11" xfId="0" applyFont="1" applyFill="1" applyBorder="1" applyAlignment="1">
      <alignment horizontal="center" vertical="center" wrapText="1"/>
    </xf>
    <xf numFmtId="0" fontId="18" fillId="23" borderId="12" xfId="0" applyFont="1" applyFill="1" applyBorder="1" applyAlignment="1">
      <alignment horizontal="center" vertical="center" wrapText="1"/>
    </xf>
    <xf numFmtId="0" fontId="18" fillId="23" borderId="10" xfId="0" applyFont="1" applyFill="1" applyBorder="1" applyAlignment="1">
      <alignment horizontal="center" vertical="center" wrapText="1"/>
    </xf>
    <xf numFmtId="1" fontId="10" fillId="23" borderId="11" xfId="0" applyNumberFormat="1" applyFont="1" applyFill="1" applyBorder="1" applyAlignment="1">
      <alignment horizontal="center" vertical="center" wrapText="1"/>
    </xf>
    <xf numFmtId="1" fontId="10" fillId="23" borderId="12" xfId="0" applyNumberFormat="1" applyFont="1" applyFill="1" applyBorder="1" applyAlignment="1">
      <alignment horizontal="center" vertical="center" wrapText="1"/>
    </xf>
    <xf numFmtId="1" fontId="10" fillId="23" borderId="10" xfId="0" applyNumberFormat="1" applyFont="1" applyFill="1" applyBorder="1" applyAlignment="1">
      <alignment horizontal="center" vertical="center" wrapText="1"/>
    </xf>
    <xf numFmtId="1" fontId="13" fillId="23" borderId="11" xfId="0" applyNumberFormat="1" applyFont="1" applyFill="1" applyBorder="1" applyAlignment="1">
      <alignment horizontal="center" vertical="center" wrapText="1"/>
    </xf>
    <xf numFmtId="10" fontId="10" fillId="23" borderId="11" xfId="0" applyNumberFormat="1" applyFont="1" applyFill="1" applyBorder="1" applyAlignment="1" applyProtection="1">
      <alignment horizontal="center" vertical="center" wrapText="1"/>
      <protection locked="0"/>
    </xf>
    <xf numFmtId="10" fontId="10" fillId="23" borderId="12" xfId="0" applyNumberFormat="1" applyFont="1" applyFill="1" applyBorder="1" applyAlignment="1" applyProtection="1">
      <alignment horizontal="center" vertical="center" wrapText="1"/>
      <protection locked="0"/>
    </xf>
    <xf numFmtId="10" fontId="10" fillId="23" borderId="10" xfId="0" applyNumberFormat="1" applyFont="1" applyFill="1" applyBorder="1" applyAlignment="1" applyProtection="1">
      <alignment horizontal="center" vertical="center" wrapText="1"/>
      <protection locked="0"/>
    </xf>
    <xf numFmtId="1" fontId="30" fillId="23" borderId="6" xfId="0" applyNumberFormat="1" applyFont="1" applyFill="1" applyBorder="1" applyAlignment="1">
      <alignment horizontal="left" vertical="center" wrapText="1"/>
    </xf>
    <xf numFmtId="1" fontId="30" fillId="23" borderId="7" xfId="0" applyNumberFormat="1" applyFont="1" applyFill="1" applyBorder="1" applyAlignment="1">
      <alignment horizontal="left" vertical="center" wrapText="1"/>
    </xf>
    <xf numFmtId="1" fontId="18" fillId="23" borderId="60" xfId="0" applyNumberFormat="1" applyFont="1" applyFill="1" applyBorder="1" applyAlignment="1">
      <alignment horizontal="center" vertical="center" wrapText="1"/>
    </xf>
    <xf numFmtId="1" fontId="18" fillId="23" borderId="24" xfId="0" applyNumberFormat="1" applyFont="1" applyFill="1" applyBorder="1" applyAlignment="1">
      <alignment horizontal="center" vertical="center" wrapText="1"/>
    </xf>
    <xf numFmtId="1" fontId="18" fillId="23" borderId="76" xfId="0" applyNumberFormat="1" applyFont="1" applyFill="1" applyBorder="1" applyAlignment="1">
      <alignment horizontal="center" vertical="center" wrapText="1"/>
    </xf>
    <xf numFmtId="0" fontId="10" fillId="23" borderId="102" xfId="0" applyFont="1" applyFill="1" applyBorder="1" applyAlignment="1">
      <alignment horizontal="left" vertical="center" wrapText="1"/>
    </xf>
    <xf numFmtId="0" fontId="10" fillId="23" borderId="56" xfId="0" applyFont="1" applyFill="1" applyBorder="1" applyAlignment="1">
      <alignment horizontal="left" vertical="center" wrapText="1"/>
    </xf>
    <xf numFmtId="164" fontId="10" fillId="23" borderId="136" xfId="3" applyNumberFormat="1" applyFont="1" applyFill="1" applyBorder="1" applyAlignment="1">
      <alignment horizontal="center" vertical="center" wrapText="1"/>
    </xf>
    <xf numFmtId="164" fontId="10" fillId="23" borderId="137" xfId="3" applyNumberFormat="1" applyFont="1" applyFill="1" applyBorder="1" applyAlignment="1">
      <alignment horizontal="center" vertical="center" wrapText="1"/>
    </xf>
    <xf numFmtId="164" fontId="10" fillId="23" borderId="49" xfId="3" applyNumberFormat="1" applyFont="1" applyFill="1" applyBorder="1" applyAlignment="1">
      <alignment horizontal="center" vertical="center" wrapText="1"/>
    </xf>
    <xf numFmtId="1" fontId="18" fillId="23" borderId="11" xfId="0" applyNumberFormat="1" applyFont="1" applyFill="1" applyBorder="1" applyAlignment="1">
      <alignment horizontal="center" vertical="center" wrapText="1"/>
    </xf>
    <xf numFmtId="1" fontId="18" fillId="23" borderId="12" xfId="0" applyNumberFormat="1" applyFont="1" applyFill="1" applyBorder="1" applyAlignment="1">
      <alignment horizontal="center" vertical="center" wrapText="1"/>
    </xf>
    <xf numFmtId="1" fontId="18" fillId="23" borderId="10" xfId="0" applyNumberFormat="1" applyFont="1" applyFill="1" applyBorder="1" applyAlignment="1">
      <alignment horizontal="center" vertical="center" wrapText="1"/>
    </xf>
    <xf numFmtId="164" fontId="10" fillId="23" borderId="45" xfId="3" applyNumberFormat="1" applyFont="1" applyFill="1" applyBorder="1" applyAlignment="1">
      <alignment horizontal="center" vertical="center" wrapText="1"/>
    </xf>
    <xf numFmtId="0" fontId="10" fillId="23" borderId="12" xfId="0" applyFont="1" applyFill="1" applyBorder="1" applyAlignment="1">
      <alignment horizontal="left" vertical="center" wrapText="1"/>
    </xf>
    <xf numFmtId="164" fontId="10" fillId="23" borderId="109" xfId="3" applyNumberFormat="1" applyFont="1" applyFill="1" applyBorder="1" applyAlignment="1">
      <alignment horizontal="center" vertical="center" wrapText="1"/>
    </xf>
    <xf numFmtId="164" fontId="10" fillId="23" borderId="108" xfId="3" applyNumberFormat="1" applyFont="1" applyFill="1" applyBorder="1" applyAlignment="1">
      <alignment horizontal="center" vertical="center" wrapText="1"/>
    </xf>
    <xf numFmtId="164" fontId="10" fillId="23" borderId="22" xfId="3" applyNumberFormat="1" applyFont="1" applyFill="1" applyBorder="1" applyAlignment="1">
      <alignment horizontal="center" vertical="center" wrapText="1"/>
    </xf>
    <xf numFmtId="1" fontId="9" fillId="23" borderId="11" xfId="0" applyNumberFormat="1" applyFont="1" applyFill="1" applyBorder="1" applyAlignment="1">
      <alignment horizontal="center" vertical="center" wrapText="1"/>
    </xf>
    <xf numFmtId="1" fontId="9" fillId="23" borderId="12" xfId="0" applyNumberFormat="1" applyFont="1" applyFill="1" applyBorder="1" applyAlignment="1">
      <alignment horizontal="center" vertical="center" wrapText="1"/>
    </xf>
    <xf numFmtId="10" fontId="12" fillId="6" borderId="57" xfId="3" applyNumberFormat="1" applyFont="1" applyFill="1" applyBorder="1" applyAlignment="1">
      <alignment horizontal="center" vertical="center"/>
    </xf>
    <xf numFmtId="10" fontId="12" fillId="0" borderId="57" xfId="3" applyNumberFormat="1" applyFont="1" applyFill="1" applyBorder="1" applyAlignment="1">
      <alignment horizontal="center" vertical="center"/>
    </xf>
    <xf numFmtId="0" fontId="9" fillId="23" borderId="19" xfId="0" applyFont="1" applyFill="1" applyBorder="1" applyAlignment="1">
      <alignment horizontal="left" vertical="center" wrapText="1"/>
    </xf>
    <xf numFmtId="0" fontId="9" fillId="23" borderId="26" xfId="0" applyFont="1" applyFill="1" applyBorder="1" applyAlignment="1">
      <alignment horizontal="left" vertical="center" wrapText="1"/>
    </xf>
    <xf numFmtId="0" fontId="9" fillId="23" borderId="12" xfId="0" applyFont="1" applyFill="1" applyBorder="1" applyAlignment="1">
      <alignment horizontal="left" vertical="center" wrapText="1"/>
    </xf>
    <xf numFmtId="0" fontId="9" fillId="23" borderId="24" xfId="0" applyFont="1" applyFill="1" applyBorder="1" applyAlignment="1">
      <alignment horizontal="left" vertical="center" wrapText="1"/>
    </xf>
    <xf numFmtId="10" fontId="12" fillId="11" borderId="9" xfId="3" applyNumberFormat="1" applyFont="1" applyFill="1" applyBorder="1" applyAlignment="1">
      <alignment horizontal="center" vertical="center"/>
    </xf>
    <xf numFmtId="10" fontId="12" fillId="11" borderId="17" xfId="3" applyNumberFormat="1" applyFont="1" applyFill="1" applyBorder="1" applyAlignment="1">
      <alignment horizontal="center" vertical="center"/>
    </xf>
    <xf numFmtId="1" fontId="9" fillId="23" borderId="10" xfId="0" applyNumberFormat="1" applyFont="1" applyFill="1" applyBorder="1" applyAlignment="1">
      <alignment horizontal="center" vertical="center" wrapText="1"/>
    </xf>
    <xf numFmtId="0" fontId="21" fillId="23" borderId="63" xfId="0" applyFont="1" applyFill="1" applyBorder="1" applyAlignment="1">
      <alignment horizontal="center" vertical="center" wrapText="1"/>
    </xf>
    <xf numFmtId="0" fontId="9" fillId="23" borderId="76" xfId="0" applyFont="1" applyFill="1" applyBorder="1" applyAlignment="1">
      <alignment horizontal="left" vertical="center" wrapText="1"/>
    </xf>
    <xf numFmtId="0" fontId="9" fillId="23" borderId="11" xfId="0" applyFont="1" applyFill="1" applyBorder="1" applyAlignment="1">
      <alignment horizontal="left" vertical="center" wrapText="1"/>
    </xf>
    <xf numFmtId="0" fontId="24" fillId="23" borderId="8" xfId="0" applyFont="1" applyFill="1" applyBorder="1" applyAlignment="1">
      <alignment horizontal="center" vertical="center" textRotation="90" wrapText="1"/>
    </xf>
    <xf numFmtId="0" fontId="24" fillId="23" borderId="4" xfId="0" applyFont="1" applyFill="1" applyBorder="1" applyAlignment="1">
      <alignment horizontal="center" vertical="center" textRotation="90" wrapText="1"/>
    </xf>
    <xf numFmtId="9" fontId="10" fillId="23" borderId="24" xfId="0" applyNumberFormat="1" applyFont="1" applyFill="1" applyBorder="1" applyAlignment="1">
      <alignment horizontal="left" vertical="center" wrapText="1"/>
    </xf>
    <xf numFmtId="0" fontId="21" fillId="23" borderId="62" xfId="0" applyFont="1" applyFill="1" applyBorder="1" applyAlignment="1">
      <alignment horizontal="center" vertical="center" wrapText="1"/>
    </xf>
    <xf numFmtId="9" fontId="10" fillId="23" borderId="60" xfId="0" applyNumberFormat="1" applyFont="1" applyFill="1" applyBorder="1" applyAlignment="1">
      <alignment horizontal="left" vertical="center" wrapText="1"/>
    </xf>
    <xf numFmtId="0" fontId="9" fillId="23" borderId="60" xfId="0" applyFont="1" applyFill="1" applyBorder="1" applyAlignment="1">
      <alignment horizontal="left" vertical="center" wrapText="1"/>
    </xf>
    <xf numFmtId="9" fontId="10" fillId="23" borderId="76" xfId="0" applyNumberFormat="1" applyFont="1" applyFill="1" applyBorder="1" applyAlignment="1">
      <alignment horizontal="left" vertical="center" wrapText="1"/>
    </xf>
    <xf numFmtId="0" fontId="10" fillId="23" borderId="79" xfId="0" applyFont="1" applyFill="1" applyBorder="1" applyAlignment="1">
      <alignment horizontal="left" vertical="center" wrapText="1" readingOrder="1"/>
    </xf>
    <xf numFmtId="0" fontId="10" fillId="23" borderId="23" xfId="0" applyFont="1" applyFill="1" applyBorder="1" applyAlignment="1">
      <alignment horizontal="left" vertical="center" wrapText="1" readingOrder="1"/>
    </xf>
    <xf numFmtId="0" fontId="10" fillId="23" borderId="67" xfId="0" applyFont="1" applyFill="1" applyBorder="1" applyAlignment="1">
      <alignment horizontal="left" vertical="center" wrapText="1" readingOrder="1"/>
    </xf>
    <xf numFmtId="0" fontId="18" fillId="23" borderId="19" xfId="0" applyFont="1" applyFill="1" applyBorder="1" applyAlignment="1">
      <alignment horizontal="center" vertical="center" wrapText="1"/>
    </xf>
    <xf numFmtId="0" fontId="10" fillId="23" borderId="60" xfId="0" applyFont="1" applyFill="1" applyBorder="1" applyAlignment="1">
      <alignment horizontal="center" vertical="center" wrapText="1" readingOrder="1"/>
    </xf>
    <xf numFmtId="0" fontId="10" fillId="23" borderId="24" xfId="0" applyFont="1" applyFill="1" applyBorder="1" applyAlignment="1">
      <alignment horizontal="center" vertical="center" wrapText="1" readingOrder="1"/>
    </xf>
    <xf numFmtId="0" fontId="10" fillId="23" borderId="19" xfId="0" applyFont="1" applyFill="1" applyBorder="1" applyAlignment="1">
      <alignment horizontal="center" vertical="center" wrapText="1" readingOrder="1"/>
    </xf>
    <xf numFmtId="10" fontId="10" fillId="23" borderId="24" xfId="3" applyNumberFormat="1" applyFont="1" applyFill="1" applyBorder="1" applyAlignment="1" applyProtection="1">
      <alignment horizontal="center" vertical="center" wrapText="1"/>
      <protection locked="0"/>
    </xf>
    <xf numFmtId="10" fontId="10" fillId="23" borderId="19" xfId="3" applyNumberFormat="1" applyFont="1" applyFill="1" applyBorder="1" applyAlignment="1" applyProtection="1">
      <alignment horizontal="center" vertical="center" wrapText="1"/>
      <protection locked="0"/>
    </xf>
    <xf numFmtId="0" fontId="10" fillId="23" borderId="76" xfId="0" applyFont="1" applyFill="1" applyBorder="1" applyAlignment="1">
      <alignment horizontal="center" vertical="center" wrapText="1" readingOrder="1"/>
    </xf>
    <xf numFmtId="9" fontId="10" fillId="23" borderId="19" xfId="0" applyNumberFormat="1" applyFont="1" applyFill="1" applyBorder="1" applyAlignment="1">
      <alignment horizontal="left" vertical="center" wrapText="1"/>
    </xf>
    <xf numFmtId="0" fontId="10" fillId="23" borderId="80" xfId="0" applyFont="1" applyFill="1" applyBorder="1" applyAlignment="1">
      <alignment horizontal="left" vertical="center" wrapText="1" readingOrder="1"/>
    </xf>
    <xf numFmtId="0" fontId="13" fillId="23" borderId="60" xfId="0" applyFont="1" applyFill="1" applyBorder="1" applyAlignment="1">
      <alignment horizontal="center" vertical="center" wrapText="1" readingOrder="1"/>
    </xf>
    <xf numFmtId="0" fontId="13" fillId="23" borderId="24" xfId="0" applyFont="1" applyFill="1" applyBorder="1" applyAlignment="1">
      <alignment horizontal="center" vertical="center" wrapText="1" readingOrder="1"/>
    </xf>
    <xf numFmtId="0" fontId="10" fillId="23" borderId="60" xfId="0" applyFont="1" applyFill="1" applyBorder="1" applyAlignment="1">
      <alignment horizontal="center" vertical="center" wrapText="1"/>
    </xf>
    <xf numFmtId="0" fontId="10" fillId="23" borderId="24" xfId="0" applyFont="1" applyFill="1" applyBorder="1" applyAlignment="1">
      <alignment horizontal="center" vertical="center" wrapText="1"/>
    </xf>
    <xf numFmtId="0" fontId="18" fillId="23" borderId="24" xfId="0" applyFont="1" applyFill="1" applyBorder="1" applyAlignment="1">
      <alignment horizontal="center" vertical="center"/>
    </xf>
    <xf numFmtId="0" fontId="13" fillId="23" borderId="60" xfId="0" applyFont="1" applyFill="1" applyBorder="1" applyAlignment="1">
      <alignment horizontal="center" vertical="center" wrapText="1"/>
    </xf>
    <xf numFmtId="0" fontId="13" fillId="23" borderId="24" xfId="0" applyFont="1" applyFill="1" applyBorder="1" applyAlignment="1">
      <alignment horizontal="center" vertical="center" wrapText="1"/>
    </xf>
    <xf numFmtId="0" fontId="13" fillId="23" borderId="76" xfId="0" applyFont="1" applyFill="1" applyBorder="1" applyAlignment="1">
      <alignment horizontal="center" vertical="center" wrapText="1"/>
    </xf>
    <xf numFmtId="0" fontId="10" fillId="23" borderId="76" xfId="0" applyFont="1" applyFill="1" applyBorder="1" applyAlignment="1">
      <alignment horizontal="center" vertical="center" wrapText="1"/>
    </xf>
    <xf numFmtId="164" fontId="9" fillId="12" borderId="19" xfId="1" applyNumberFormat="1" applyFont="1" applyFill="1" applyBorder="1" applyAlignment="1">
      <alignment horizontal="left" vertical="center" wrapText="1"/>
    </xf>
    <xf numFmtId="164" fontId="9" fillId="12" borderId="26" xfId="1" applyNumberFormat="1" applyFont="1" applyFill="1" applyBorder="1" applyAlignment="1">
      <alignment horizontal="left" vertical="center" wrapText="1"/>
    </xf>
    <xf numFmtId="164" fontId="9" fillId="12" borderId="109" xfId="1" applyNumberFormat="1" applyFont="1" applyFill="1" applyBorder="1" applyAlignment="1">
      <alignment horizontal="center" vertical="center" wrapText="1"/>
    </xf>
    <xf numFmtId="164" fontId="9" fillId="12" borderId="108" xfId="1" applyNumberFormat="1" applyFont="1" applyFill="1" applyBorder="1" applyAlignment="1">
      <alignment horizontal="center" vertical="center" wrapText="1"/>
    </xf>
    <xf numFmtId="164" fontId="9" fillId="12" borderId="10" xfId="1" applyNumberFormat="1" applyFont="1" applyFill="1" applyBorder="1" applyAlignment="1">
      <alignment horizontal="left" vertical="center" wrapText="1"/>
    </xf>
    <xf numFmtId="164" fontId="9" fillId="12" borderId="49" xfId="1" applyNumberFormat="1" applyFont="1" applyFill="1" applyBorder="1" applyAlignment="1">
      <alignment horizontal="center" vertical="center" wrapText="1"/>
    </xf>
    <xf numFmtId="0" fontId="21" fillId="12" borderId="8" xfId="4" applyFont="1" applyFill="1" applyBorder="1" applyAlignment="1" applyProtection="1">
      <alignment horizontal="center" vertical="center" wrapText="1"/>
      <protection locked="0"/>
    </xf>
    <xf numFmtId="0" fontId="21" fillId="12" borderId="4" xfId="4" applyFont="1" applyFill="1" applyBorder="1" applyAlignment="1" applyProtection="1">
      <alignment horizontal="center" vertical="center" wrapText="1"/>
      <protection locked="0"/>
    </xf>
    <xf numFmtId="0" fontId="21" fillId="12" borderId="21" xfId="4" applyFont="1" applyFill="1" applyBorder="1" applyAlignment="1" applyProtection="1">
      <alignment horizontal="center" vertical="center" wrapText="1"/>
      <protection locked="0"/>
    </xf>
    <xf numFmtId="9" fontId="9" fillId="12" borderId="11" xfId="0" applyNumberFormat="1" applyFont="1" applyFill="1" applyBorder="1" applyAlignment="1">
      <alignment horizontal="center" vertical="center" wrapText="1" readingOrder="1"/>
    </xf>
    <xf numFmtId="9" fontId="9" fillId="12" borderId="12" xfId="0" applyNumberFormat="1" applyFont="1" applyFill="1" applyBorder="1" applyAlignment="1">
      <alignment horizontal="center" vertical="center" wrapText="1" readingOrder="1"/>
    </xf>
    <xf numFmtId="9" fontId="9" fillId="12" borderId="10" xfId="0" applyNumberFormat="1" applyFont="1" applyFill="1" applyBorder="1" applyAlignment="1">
      <alignment horizontal="center" vertical="center" wrapText="1" readingOrder="1"/>
    </xf>
    <xf numFmtId="10" fontId="10" fillId="12" borderId="11" xfId="0" applyNumberFormat="1" applyFont="1" applyFill="1" applyBorder="1" applyAlignment="1" applyProtection="1">
      <alignment horizontal="center" vertical="center" wrapText="1" readingOrder="1"/>
      <protection locked="0"/>
    </xf>
    <xf numFmtId="10" fontId="10" fillId="12" borderId="12" xfId="0" applyNumberFormat="1" applyFont="1" applyFill="1" applyBorder="1" applyAlignment="1" applyProtection="1">
      <alignment horizontal="center" vertical="center" wrapText="1" readingOrder="1"/>
      <protection locked="0"/>
    </xf>
    <xf numFmtId="10" fontId="10" fillId="12" borderId="10" xfId="0" applyNumberFormat="1" applyFont="1" applyFill="1" applyBorder="1" applyAlignment="1" applyProtection="1">
      <alignment horizontal="center" vertical="center" wrapText="1" readingOrder="1"/>
      <protection locked="0"/>
    </xf>
    <xf numFmtId="164" fontId="9" fillId="12" borderId="11" xfId="1" applyNumberFormat="1" applyFont="1" applyFill="1" applyBorder="1" applyAlignment="1">
      <alignment horizontal="left" vertical="center" wrapText="1"/>
    </xf>
    <xf numFmtId="164" fontId="9" fillId="12" borderId="45" xfId="1" applyNumberFormat="1" applyFont="1" applyFill="1" applyBorder="1" applyAlignment="1">
      <alignment horizontal="center" vertical="center" wrapText="1"/>
    </xf>
    <xf numFmtId="0" fontId="15" fillId="4" borderId="8" xfId="0" applyFont="1" applyFill="1" applyBorder="1" applyAlignment="1">
      <alignment horizontal="center" vertical="center"/>
    </xf>
    <xf numFmtId="0" fontId="15" fillId="4" borderId="4" xfId="0" applyFont="1" applyFill="1" applyBorder="1" applyAlignment="1">
      <alignment horizontal="center" vertical="center"/>
    </xf>
    <xf numFmtId="0" fontId="9" fillId="23" borderId="20" xfId="0" applyFont="1" applyFill="1" applyBorder="1" applyAlignment="1">
      <alignment horizontal="center" vertical="center" wrapText="1"/>
    </xf>
    <xf numFmtId="0" fontId="9" fillId="23" borderId="31" xfId="0" applyFont="1" applyFill="1" applyBorder="1" applyAlignment="1">
      <alignment horizontal="center" vertical="center" wrapText="1"/>
    </xf>
    <xf numFmtId="0" fontId="17" fillId="23" borderId="8" xfId="0" applyFont="1" applyFill="1" applyBorder="1" applyAlignment="1">
      <alignment horizontal="center" vertical="center" wrapText="1" readingOrder="1"/>
    </xf>
    <xf numFmtId="0" fontId="17" fillId="23" borderId="4" xfId="0" applyFont="1" applyFill="1" applyBorder="1" applyAlignment="1">
      <alignment horizontal="center" vertical="center" wrapText="1" readingOrder="1"/>
    </xf>
    <xf numFmtId="0" fontId="10" fillId="23" borderId="8" xfId="0" applyFont="1" applyFill="1" applyBorder="1" applyAlignment="1">
      <alignment horizontal="center" vertical="center" wrapText="1" readingOrder="1"/>
    </xf>
    <xf numFmtId="0" fontId="10" fillId="23" borderId="4" xfId="0" applyFont="1" applyFill="1" applyBorder="1" applyAlignment="1">
      <alignment horizontal="center" vertical="center" wrapText="1" readingOrder="1"/>
    </xf>
    <xf numFmtId="0" fontId="18" fillId="12" borderId="8" xfId="4" applyFont="1" applyFill="1" applyBorder="1" applyAlignment="1" applyProtection="1">
      <alignment horizontal="center" vertical="center" wrapText="1"/>
      <protection locked="0"/>
    </xf>
    <xf numFmtId="0" fontId="18" fillId="12" borderId="4" xfId="4" applyFont="1" applyFill="1" applyBorder="1" applyAlignment="1" applyProtection="1">
      <alignment horizontal="center" vertical="center" wrapText="1"/>
      <protection locked="0"/>
    </xf>
    <xf numFmtId="0" fontId="18" fillId="12" borderId="21" xfId="4" applyFont="1" applyFill="1" applyBorder="1" applyAlignment="1" applyProtection="1">
      <alignment horizontal="center" vertical="center" wrapText="1"/>
      <protection locked="0"/>
    </xf>
    <xf numFmtId="0" fontId="10" fillId="12" borderId="8" xfId="4" applyFont="1" applyFill="1" applyBorder="1" applyAlignment="1" applyProtection="1">
      <alignment horizontal="center" vertical="center" wrapText="1"/>
      <protection locked="0"/>
    </xf>
    <xf numFmtId="0" fontId="10" fillId="12" borderId="4" xfId="4" applyFont="1" applyFill="1" applyBorder="1" applyAlignment="1" applyProtection="1">
      <alignment horizontal="center" vertical="center" wrapText="1"/>
      <protection locked="0"/>
    </xf>
    <xf numFmtId="0" fontId="10" fillId="12" borderId="21" xfId="4" applyFont="1" applyFill="1" applyBorder="1" applyAlignment="1" applyProtection="1">
      <alignment horizontal="center" vertical="center" wrapText="1"/>
      <protection locked="0"/>
    </xf>
    <xf numFmtId="0" fontId="10" fillId="12" borderId="6" xfId="4" applyFont="1" applyFill="1" applyBorder="1" applyAlignment="1" applyProtection="1">
      <alignment horizontal="left" vertical="center" wrapText="1"/>
      <protection locked="0"/>
    </xf>
    <xf numFmtId="0" fontId="10" fillId="12" borderId="7" xfId="4" applyFont="1" applyFill="1" applyBorder="1" applyAlignment="1" applyProtection="1">
      <alignment horizontal="left" vertical="center" wrapText="1"/>
      <protection locked="0"/>
    </xf>
    <xf numFmtId="0" fontId="10" fillId="12" borderId="5" xfId="4" applyFont="1" applyFill="1" applyBorder="1" applyAlignment="1" applyProtection="1">
      <alignment horizontal="left" vertical="center" wrapText="1"/>
      <protection locked="0"/>
    </xf>
    <xf numFmtId="0" fontId="18" fillId="12" borderId="11" xfId="4" applyFont="1" applyFill="1" applyBorder="1" applyAlignment="1" applyProtection="1">
      <alignment horizontal="center" vertical="center" wrapText="1"/>
      <protection locked="0"/>
    </xf>
    <xf numFmtId="0" fontId="18" fillId="12" borderId="12" xfId="4" applyFont="1" applyFill="1" applyBorder="1" applyAlignment="1" applyProtection="1">
      <alignment horizontal="center" vertical="center" wrapText="1"/>
      <protection locked="0"/>
    </xf>
    <xf numFmtId="0" fontId="18" fillId="12" borderId="10" xfId="4" applyFont="1" applyFill="1" applyBorder="1" applyAlignment="1" applyProtection="1">
      <alignment horizontal="center" vertical="center" wrapText="1"/>
      <protection locked="0"/>
    </xf>
    <xf numFmtId="0" fontId="10" fillId="12" borderId="6" xfId="0" applyFont="1" applyFill="1" applyBorder="1" applyAlignment="1">
      <alignment horizontal="left" vertical="center" wrapText="1" readingOrder="1"/>
    </xf>
    <xf numFmtId="0" fontId="10" fillId="12" borderId="7" xfId="0" applyFont="1" applyFill="1" applyBorder="1" applyAlignment="1">
      <alignment horizontal="left" vertical="center" wrapText="1" readingOrder="1"/>
    </xf>
    <xf numFmtId="0" fontId="10" fillId="12" borderId="5" xfId="0" applyFont="1" applyFill="1" applyBorder="1" applyAlignment="1">
      <alignment horizontal="left" vertical="center" wrapText="1" readingOrder="1"/>
    </xf>
    <xf numFmtId="0" fontId="9" fillId="12" borderId="11" xfId="0" applyFont="1" applyFill="1" applyBorder="1" applyAlignment="1">
      <alignment horizontal="center" vertical="center" wrapText="1" readingOrder="1"/>
    </xf>
    <xf numFmtId="0" fontId="9" fillId="12" borderId="12" xfId="0" applyFont="1" applyFill="1" applyBorder="1" applyAlignment="1">
      <alignment horizontal="center" vertical="center" wrapText="1" readingOrder="1"/>
    </xf>
    <xf numFmtId="0" fontId="9" fillId="12" borderId="10" xfId="0" applyFont="1" applyFill="1" applyBorder="1" applyAlignment="1">
      <alignment horizontal="center" vertical="center" wrapText="1" readingOrder="1"/>
    </xf>
    <xf numFmtId="164" fontId="14" fillId="12" borderId="11" xfId="1" applyNumberFormat="1" applyFont="1" applyFill="1" applyBorder="1" applyAlignment="1">
      <alignment horizontal="left" vertical="center" wrapText="1"/>
    </xf>
    <xf numFmtId="164" fontId="14" fillId="12" borderId="26" xfId="1" applyNumberFormat="1" applyFont="1" applyFill="1" applyBorder="1" applyAlignment="1">
      <alignment horizontal="left" vertical="center" wrapText="1"/>
    </xf>
    <xf numFmtId="0" fontId="17" fillId="12" borderId="8" xfId="4" applyFont="1" applyFill="1" applyBorder="1" applyAlignment="1" applyProtection="1">
      <alignment horizontal="center" vertical="center" wrapText="1"/>
      <protection locked="0"/>
    </xf>
    <xf numFmtId="0" fontId="17" fillId="12" borderId="4" xfId="4" applyFont="1" applyFill="1" applyBorder="1" applyAlignment="1" applyProtection="1">
      <alignment horizontal="center" vertical="center" wrapText="1"/>
      <protection locked="0"/>
    </xf>
    <xf numFmtId="0" fontId="10" fillId="12" borderId="9" xfId="4" applyFont="1" applyFill="1" applyBorder="1" applyAlignment="1" applyProtection="1">
      <alignment horizontal="center" vertical="center" wrapText="1"/>
      <protection locked="0"/>
    </xf>
    <xf numFmtId="0" fontId="10" fillId="12" borderId="17" xfId="4" applyFont="1" applyFill="1" applyBorder="1" applyAlignment="1" applyProtection="1">
      <alignment horizontal="center" vertical="center" wrapText="1"/>
      <protection locked="0"/>
    </xf>
    <xf numFmtId="0" fontId="10" fillId="12" borderId="39" xfId="4" applyFont="1" applyFill="1" applyBorder="1" applyAlignment="1" applyProtection="1">
      <alignment horizontal="center" vertical="center" wrapText="1"/>
      <protection locked="0"/>
    </xf>
    <xf numFmtId="9" fontId="10" fillId="12" borderId="6" xfId="0" applyNumberFormat="1" applyFont="1" applyFill="1" applyBorder="1" applyAlignment="1">
      <alignment horizontal="left" vertical="center" wrapText="1" readingOrder="1"/>
    </xf>
    <xf numFmtId="9" fontId="10" fillId="12" borderId="7" xfId="0" applyNumberFormat="1" applyFont="1" applyFill="1" applyBorder="1" applyAlignment="1">
      <alignment horizontal="left" vertical="center" wrapText="1" readingOrder="1"/>
    </xf>
    <xf numFmtId="9" fontId="10" fillId="12" borderId="5" xfId="0" applyNumberFormat="1" applyFont="1" applyFill="1" applyBorder="1" applyAlignment="1">
      <alignment horizontal="left" vertical="center" wrapText="1" readingOrder="1"/>
    </xf>
    <xf numFmtId="9" fontId="10" fillId="12" borderId="68" xfId="0" applyNumberFormat="1" applyFont="1" applyFill="1" applyBorder="1" applyAlignment="1">
      <alignment horizontal="left" vertical="center" wrapText="1"/>
    </xf>
    <xf numFmtId="9" fontId="10" fillId="12" borderId="70" xfId="0" applyNumberFormat="1" applyFont="1" applyFill="1" applyBorder="1" applyAlignment="1">
      <alignment horizontal="left" vertical="center" wrapText="1"/>
    </xf>
    <xf numFmtId="9" fontId="10" fillId="12" borderId="71" xfId="0" applyNumberFormat="1" applyFont="1" applyFill="1" applyBorder="1" applyAlignment="1">
      <alignment horizontal="left" vertical="center" wrapText="1"/>
    </xf>
    <xf numFmtId="0" fontId="18" fillId="12" borderId="69" xfId="4" applyFont="1" applyFill="1" applyBorder="1" applyAlignment="1" applyProtection="1">
      <alignment horizontal="center" vertical="center" wrapText="1"/>
      <protection locked="0"/>
    </xf>
    <xf numFmtId="0" fontId="18" fillId="12" borderId="65" xfId="4" applyFont="1" applyFill="1" applyBorder="1" applyAlignment="1" applyProtection="1">
      <alignment horizontal="center" vertical="center" wrapText="1"/>
      <protection locked="0"/>
    </xf>
    <xf numFmtId="0" fontId="18" fillId="12" borderId="72" xfId="4" applyFont="1" applyFill="1" applyBorder="1" applyAlignment="1" applyProtection="1">
      <alignment horizontal="center" vertical="center" wrapText="1"/>
      <protection locked="0"/>
    </xf>
    <xf numFmtId="0" fontId="9" fillId="12" borderId="11" xfId="0" applyFont="1" applyFill="1" applyBorder="1" applyAlignment="1">
      <alignment horizontal="center" vertical="center" wrapText="1"/>
    </xf>
    <xf numFmtId="0" fontId="9" fillId="12" borderId="12" xfId="0" applyFont="1" applyFill="1" applyBorder="1" applyAlignment="1">
      <alignment horizontal="center" vertical="center" wrapText="1"/>
    </xf>
    <xf numFmtId="0" fontId="9" fillId="12" borderId="10" xfId="0" applyFont="1" applyFill="1" applyBorder="1" applyAlignment="1">
      <alignment horizontal="center" vertical="center" wrapText="1"/>
    </xf>
    <xf numFmtId="10" fontId="10" fillId="12" borderId="11" xfId="0" applyNumberFormat="1" applyFont="1" applyFill="1" applyBorder="1" applyAlignment="1" applyProtection="1">
      <alignment horizontal="center" vertical="center" wrapText="1"/>
      <protection locked="0"/>
    </xf>
    <xf numFmtId="10" fontId="10" fillId="12" borderId="12" xfId="0" applyNumberFormat="1" applyFont="1" applyFill="1" applyBorder="1" applyAlignment="1" applyProtection="1">
      <alignment horizontal="center" vertical="center" wrapText="1"/>
      <protection locked="0"/>
    </xf>
    <xf numFmtId="10" fontId="10" fillId="12" borderId="10" xfId="0" applyNumberFormat="1" applyFont="1" applyFill="1" applyBorder="1" applyAlignment="1" applyProtection="1">
      <alignment horizontal="center" vertical="center" wrapText="1"/>
      <protection locked="0"/>
    </xf>
    <xf numFmtId="10" fontId="10" fillId="12" borderId="11" xfId="4" applyNumberFormat="1" applyFont="1" applyFill="1" applyBorder="1" applyAlignment="1" applyProtection="1">
      <alignment horizontal="center" vertical="center" wrapText="1"/>
      <protection locked="0"/>
    </xf>
    <xf numFmtId="10" fontId="10" fillId="12" borderId="12" xfId="4" applyNumberFormat="1" applyFont="1" applyFill="1" applyBorder="1" applyAlignment="1" applyProtection="1">
      <alignment horizontal="center" vertical="center" wrapText="1"/>
      <protection locked="0"/>
    </xf>
    <xf numFmtId="10" fontId="10" fillId="12" borderId="10" xfId="4" applyNumberFormat="1" applyFont="1" applyFill="1" applyBorder="1" applyAlignment="1" applyProtection="1">
      <alignment horizontal="center" vertical="center" wrapText="1"/>
      <protection locked="0"/>
    </xf>
    <xf numFmtId="164" fontId="9" fillId="12" borderId="60" xfId="1" applyNumberFormat="1" applyFont="1" applyFill="1" applyBorder="1" applyAlignment="1">
      <alignment horizontal="left" vertical="center" wrapText="1"/>
    </xf>
    <xf numFmtId="164" fontId="9" fillId="12" borderId="24" xfId="1" applyNumberFormat="1" applyFont="1" applyFill="1" applyBorder="1" applyAlignment="1">
      <alignment horizontal="left" vertical="center" wrapText="1"/>
    </xf>
    <xf numFmtId="0" fontId="9" fillId="12" borderId="11" xfId="4" applyFont="1" applyFill="1" applyBorder="1" applyAlignment="1" applyProtection="1">
      <alignment horizontal="center" vertical="center" wrapText="1"/>
      <protection locked="0"/>
    </xf>
    <xf numFmtId="0" fontId="9" fillId="12" borderId="12" xfId="4" applyFont="1" applyFill="1" applyBorder="1" applyAlignment="1" applyProtection="1">
      <alignment horizontal="center" vertical="center" wrapText="1"/>
      <protection locked="0"/>
    </xf>
    <xf numFmtId="0" fontId="9" fillId="12" borderId="10" xfId="4" applyFont="1" applyFill="1" applyBorder="1" applyAlignment="1" applyProtection="1">
      <alignment horizontal="center" vertical="center" wrapText="1"/>
      <protection locked="0"/>
    </xf>
    <xf numFmtId="0" fontId="24" fillId="12" borderId="8" xfId="4" applyFont="1" applyFill="1" applyBorder="1" applyAlignment="1" applyProtection="1">
      <alignment horizontal="center" vertical="center" textRotation="90" wrapText="1"/>
      <protection locked="0"/>
    </xf>
    <xf numFmtId="0" fontId="24" fillId="12" borderId="4" xfId="4" applyFont="1" applyFill="1" applyBorder="1" applyAlignment="1" applyProtection="1">
      <alignment horizontal="center" vertical="center" textRotation="90" wrapText="1"/>
      <protection locked="0"/>
    </xf>
    <xf numFmtId="164" fontId="9" fillId="12" borderId="12" xfId="1" applyNumberFormat="1" applyFont="1" applyFill="1" applyBorder="1" applyAlignment="1">
      <alignment horizontal="left" vertical="center" wrapText="1"/>
    </xf>
    <xf numFmtId="164" fontId="9" fillId="12" borderId="22" xfId="1" applyNumberFormat="1" applyFont="1" applyFill="1" applyBorder="1" applyAlignment="1">
      <alignment horizontal="center" vertical="center" wrapText="1"/>
    </xf>
    <xf numFmtId="0" fontId="25" fillId="0" borderId="9" xfId="0" applyFont="1" applyBorder="1" applyAlignment="1">
      <alignment horizontal="center" wrapText="1"/>
    </xf>
    <xf numFmtId="0" fontId="25" fillId="0" borderId="17" xfId="0" applyFont="1" applyBorder="1" applyAlignment="1">
      <alignment horizontal="center" wrapText="1"/>
    </xf>
    <xf numFmtId="0" fontId="25" fillId="0" borderId="39" xfId="0" applyFont="1" applyBorder="1" applyAlignment="1">
      <alignment horizontal="center" wrapText="1"/>
    </xf>
    <xf numFmtId="0" fontId="10" fillId="0" borderId="42" xfId="0" applyFont="1" applyBorder="1" applyAlignment="1">
      <alignment horizontal="center"/>
    </xf>
    <xf numFmtId="0" fontId="10" fillId="0" borderId="0" xfId="0" applyFont="1" applyBorder="1" applyAlignment="1">
      <alignment horizontal="center"/>
    </xf>
    <xf numFmtId="0" fontId="10" fillId="0" borderId="40" xfId="0" applyFont="1" applyBorder="1" applyAlignment="1">
      <alignment horizontal="center"/>
    </xf>
    <xf numFmtId="164" fontId="9" fillId="10" borderId="104" xfId="3" applyNumberFormat="1" applyFont="1" applyFill="1" applyBorder="1" applyAlignment="1">
      <alignment horizontal="center" vertical="center" wrapText="1"/>
    </xf>
    <xf numFmtId="164" fontId="9" fillId="10" borderId="106" xfId="3" applyNumberFormat="1" applyFont="1" applyFill="1" applyBorder="1" applyAlignment="1">
      <alignment horizontal="center" vertical="center" wrapText="1"/>
    </xf>
    <xf numFmtId="0" fontId="19" fillId="4" borderId="8" xfId="0" applyFont="1" applyFill="1" applyBorder="1" applyAlignment="1">
      <alignment horizontal="center" vertical="center" wrapText="1"/>
    </xf>
    <xf numFmtId="0" fontId="19" fillId="4" borderId="4" xfId="0" applyFont="1" applyFill="1" applyBorder="1" applyAlignment="1">
      <alignment horizontal="center" vertical="center" wrapText="1"/>
    </xf>
    <xf numFmtId="0" fontId="9" fillId="12" borderId="8" xfId="0" applyFont="1" applyFill="1" applyBorder="1" applyAlignment="1">
      <alignment horizontal="center" vertical="center" wrapText="1"/>
    </xf>
    <xf numFmtId="0" fontId="9" fillId="12" borderId="4" xfId="0" applyFont="1" applyFill="1" applyBorder="1" applyAlignment="1">
      <alignment horizontal="center" vertical="center" wrapText="1"/>
    </xf>
    <xf numFmtId="0" fontId="17" fillId="12" borderId="21" xfId="4" applyFont="1" applyFill="1" applyBorder="1" applyAlignment="1" applyProtection="1">
      <alignment horizontal="center" vertical="center" wrapText="1"/>
      <protection locked="0"/>
    </xf>
    <xf numFmtId="9" fontId="9" fillId="10" borderId="26" xfId="0" applyNumberFormat="1" applyFont="1" applyFill="1" applyBorder="1" applyAlignment="1">
      <alignment horizontal="left" vertical="center" wrapText="1"/>
    </xf>
    <xf numFmtId="9" fontId="9" fillId="10" borderId="76" xfId="0" applyNumberFormat="1" applyFont="1" applyFill="1" applyBorder="1" applyAlignment="1">
      <alignment horizontal="left" vertical="center" wrapText="1"/>
    </xf>
    <xf numFmtId="0" fontId="10" fillId="12" borderId="6" xfId="0" applyFont="1" applyFill="1" applyBorder="1" applyAlignment="1">
      <alignment horizontal="left" vertical="center" wrapText="1"/>
    </xf>
    <xf numFmtId="0" fontId="10" fillId="12" borderId="7" xfId="0" applyFont="1" applyFill="1" applyBorder="1" applyAlignment="1">
      <alignment horizontal="left" vertical="center" wrapText="1"/>
    </xf>
    <xf numFmtId="0" fontId="32" fillId="0" borderId="9" xfId="0" applyFont="1" applyBorder="1" applyAlignment="1">
      <alignment horizontal="center" vertical="center" wrapText="1"/>
    </xf>
    <xf numFmtId="0" fontId="32" fillId="0" borderId="17" xfId="0" applyFont="1" applyBorder="1" applyAlignment="1">
      <alignment horizontal="center" vertical="center" wrapText="1"/>
    </xf>
    <xf numFmtId="0" fontId="32" fillId="0" borderId="39" xfId="0" applyFont="1" applyBorder="1" applyAlignment="1">
      <alignment horizontal="center" vertical="center" wrapText="1"/>
    </xf>
    <xf numFmtId="0" fontId="9" fillId="10" borderId="11" xfId="0" applyFont="1" applyFill="1" applyBorder="1" applyAlignment="1">
      <alignment horizontal="left" vertical="center" wrapText="1"/>
    </xf>
    <xf numFmtId="0" fontId="46" fillId="10" borderId="19" xfId="0" applyFont="1" applyFill="1" applyBorder="1" applyAlignment="1">
      <alignment horizontal="left" vertical="center" wrapText="1"/>
    </xf>
    <xf numFmtId="164" fontId="9" fillId="10" borderId="107" xfId="3" applyNumberFormat="1" applyFont="1" applyFill="1" applyBorder="1" applyAlignment="1">
      <alignment horizontal="center" vertical="center" wrapText="1"/>
    </xf>
    <xf numFmtId="0" fontId="9" fillId="10" borderId="26" xfId="0" applyFont="1" applyFill="1" applyBorder="1" applyAlignment="1">
      <alignment horizontal="left" vertical="center" wrapText="1"/>
    </xf>
    <xf numFmtId="0" fontId="21" fillId="10" borderId="4" xfId="0" applyFont="1" applyFill="1" applyBorder="1" applyAlignment="1">
      <alignment horizontal="center" vertical="center" wrapText="1"/>
    </xf>
    <xf numFmtId="0" fontId="9" fillId="10" borderId="12" xfId="0" applyFont="1" applyFill="1" applyBorder="1" applyAlignment="1">
      <alignment horizontal="left" vertical="center" wrapText="1"/>
    </xf>
    <xf numFmtId="164" fontId="10" fillId="10" borderId="109" xfId="3" applyNumberFormat="1" applyFont="1" applyFill="1" applyBorder="1" applyAlignment="1">
      <alignment horizontal="center" vertical="center" wrapText="1"/>
    </xf>
    <xf numFmtId="164" fontId="10" fillId="10" borderId="49" xfId="3" applyNumberFormat="1" applyFont="1" applyFill="1" applyBorder="1" applyAlignment="1">
      <alignment horizontal="center" vertical="center" wrapText="1"/>
    </xf>
    <xf numFmtId="164" fontId="10" fillId="10" borderId="22" xfId="3" applyNumberFormat="1" applyFont="1" applyFill="1" applyBorder="1" applyAlignment="1">
      <alignment horizontal="center" vertical="center" wrapText="1"/>
    </xf>
    <xf numFmtId="164" fontId="10" fillId="10" borderId="108" xfId="3" applyNumberFormat="1" applyFont="1" applyFill="1" applyBorder="1" applyAlignment="1">
      <alignment horizontal="center" vertical="center" wrapText="1"/>
    </xf>
    <xf numFmtId="0" fontId="10" fillId="10" borderId="11" xfId="0" applyFont="1" applyFill="1" applyBorder="1" applyAlignment="1">
      <alignment horizontal="left" vertical="center" wrapText="1"/>
    </xf>
    <xf numFmtId="0" fontId="10" fillId="10" borderId="26" xfId="0" applyFont="1" applyFill="1" applyBorder="1" applyAlignment="1">
      <alignment horizontal="left" vertical="center" wrapText="1"/>
    </xf>
    <xf numFmtId="0" fontId="10" fillId="10" borderId="10" xfId="0" applyFont="1" applyFill="1" applyBorder="1" applyAlignment="1">
      <alignment horizontal="left" vertical="center" wrapText="1"/>
    </xf>
    <xf numFmtId="0" fontId="10" fillId="10" borderId="19" xfId="0" applyFont="1" applyFill="1" applyBorder="1" applyAlignment="1">
      <alignment horizontal="left" vertical="center" wrapText="1"/>
    </xf>
    <xf numFmtId="0" fontId="10" fillId="10" borderId="12" xfId="0" applyFont="1" applyFill="1" applyBorder="1" applyAlignment="1">
      <alignment horizontal="left" vertical="center" wrapText="1"/>
    </xf>
    <xf numFmtId="0" fontId="24" fillId="20" borderId="8" xfId="0" applyFont="1" applyFill="1" applyBorder="1" applyAlignment="1">
      <alignment horizontal="center" vertical="center" textRotation="90" wrapText="1"/>
    </xf>
    <xf numFmtId="0" fontId="24" fillId="20" borderId="4" xfId="0" applyFont="1" applyFill="1" applyBorder="1" applyAlignment="1">
      <alignment horizontal="center" vertical="center" textRotation="90" wrapText="1"/>
    </xf>
    <xf numFmtId="0" fontId="24" fillId="20" borderId="21" xfId="0" applyFont="1" applyFill="1" applyBorder="1" applyAlignment="1">
      <alignment horizontal="center" vertical="center" textRotation="90" wrapText="1"/>
    </xf>
    <xf numFmtId="164" fontId="9" fillId="10" borderId="45" xfId="1" applyNumberFormat="1" applyFont="1" applyFill="1" applyBorder="1" applyAlignment="1">
      <alignment horizontal="center" vertical="center" wrapText="1" readingOrder="1"/>
    </xf>
    <xf numFmtId="164" fontId="9" fillId="10" borderId="108" xfId="1" applyNumberFormat="1" applyFont="1" applyFill="1" applyBorder="1" applyAlignment="1">
      <alignment horizontal="center" vertical="center" wrapText="1" readingOrder="1"/>
    </xf>
    <xf numFmtId="0" fontId="31" fillId="4" borderId="17" xfId="2" applyFont="1" applyFill="1" applyBorder="1" applyAlignment="1">
      <alignment horizontal="center" vertical="center" wrapText="1"/>
    </xf>
    <xf numFmtId="0" fontId="17" fillId="11" borderId="8" xfId="0" applyFont="1" applyFill="1" applyBorder="1" applyAlignment="1">
      <alignment horizontal="center" vertical="center" wrapText="1" readingOrder="1"/>
    </xf>
    <xf numFmtId="0" fontId="17" fillId="11" borderId="4" xfId="0" applyFont="1" applyFill="1" applyBorder="1" applyAlignment="1">
      <alignment horizontal="center" vertical="center" wrapText="1" readingOrder="1"/>
    </xf>
    <xf numFmtId="0" fontId="17" fillId="11" borderId="21" xfId="0" applyFont="1" applyFill="1" applyBorder="1" applyAlignment="1">
      <alignment horizontal="center" vertical="center" wrapText="1" readingOrder="1"/>
    </xf>
    <xf numFmtId="0" fontId="9" fillId="11" borderId="46" xfId="0" applyFont="1" applyFill="1" applyBorder="1" applyAlignment="1">
      <alignment horizontal="left" vertical="center" wrapText="1" readingOrder="1"/>
    </xf>
    <xf numFmtId="0" fontId="9" fillId="11" borderId="48" xfId="0" applyFont="1" applyFill="1" applyBorder="1" applyAlignment="1">
      <alignment horizontal="left" vertical="center" wrapText="1" readingOrder="1"/>
    </xf>
    <xf numFmtId="164" fontId="9" fillId="11" borderId="104" xfId="1" applyNumberFormat="1" applyFont="1" applyFill="1" applyBorder="1" applyAlignment="1">
      <alignment horizontal="center" vertical="center" wrapText="1" readingOrder="1"/>
    </xf>
    <xf numFmtId="0" fontId="9" fillId="11" borderId="94" xfId="0" applyFont="1" applyFill="1" applyBorder="1" applyAlignment="1">
      <alignment horizontal="left" vertical="center" wrapText="1" readingOrder="1"/>
    </xf>
    <xf numFmtId="164" fontId="9" fillId="11" borderId="107" xfId="1" applyNumberFormat="1" applyFont="1" applyFill="1" applyBorder="1" applyAlignment="1">
      <alignment horizontal="center" vertical="center" wrapText="1" readingOrder="1"/>
    </xf>
    <xf numFmtId="164" fontId="9" fillId="11" borderId="106" xfId="1" applyNumberFormat="1" applyFont="1" applyFill="1" applyBorder="1" applyAlignment="1">
      <alignment horizontal="center" vertical="center" wrapText="1" readingOrder="1"/>
    </xf>
    <xf numFmtId="9" fontId="9" fillId="11" borderId="60" xfId="0" applyNumberFormat="1" applyFont="1" applyFill="1" applyBorder="1" applyAlignment="1">
      <alignment horizontal="left" vertical="center" wrapText="1"/>
    </xf>
    <xf numFmtId="9" fontId="9" fillId="11" borderId="76" xfId="0" applyNumberFormat="1" applyFont="1" applyFill="1" applyBorder="1" applyAlignment="1">
      <alignment horizontal="left" vertical="center" wrapText="1"/>
    </xf>
    <xf numFmtId="164" fontId="9" fillId="11" borderId="107" xfId="3" applyNumberFormat="1" applyFont="1" applyFill="1" applyBorder="1" applyAlignment="1">
      <alignment horizontal="center" vertical="center" wrapText="1"/>
    </xf>
    <xf numFmtId="164" fontId="9" fillId="11" borderId="106" xfId="3" applyNumberFormat="1" applyFont="1" applyFill="1" applyBorder="1" applyAlignment="1">
      <alignment horizontal="center" vertical="center" wrapText="1"/>
    </xf>
    <xf numFmtId="164" fontId="9" fillId="11" borderId="22" xfId="1" applyNumberFormat="1" applyFont="1" applyFill="1" applyBorder="1" applyAlignment="1">
      <alignment horizontal="center" vertical="center" wrapText="1" readingOrder="1"/>
    </xf>
    <xf numFmtId="164" fontId="9" fillId="11" borderId="108" xfId="1" applyNumberFormat="1" applyFont="1" applyFill="1" applyBorder="1" applyAlignment="1">
      <alignment horizontal="center" vertical="center" wrapText="1" readingOrder="1"/>
    </xf>
    <xf numFmtId="0" fontId="10" fillId="11" borderId="88" xfId="0" applyFont="1" applyFill="1" applyBorder="1" applyAlignment="1">
      <alignment horizontal="left" vertical="center" wrapText="1"/>
    </xf>
    <xf numFmtId="0" fontId="10" fillId="11" borderId="90" xfId="0" applyFont="1" applyFill="1" applyBorder="1" applyAlignment="1">
      <alignment horizontal="left" vertical="center" wrapText="1"/>
    </xf>
    <xf numFmtId="0" fontId="10" fillId="11" borderId="91" xfId="0" applyFont="1" applyFill="1" applyBorder="1" applyAlignment="1">
      <alignment horizontal="left" vertical="center" wrapText="1"/>
    </xf>
    <xf numFmtId="0" fontId="18" fillId="11" borderId="89" xfId="0" applyFont="1" applyFill="1" applyBorder="1" applyAlignment="1">
      <alignment horizontal="center" vertical="center"/>
    </xf>
    <xf numFmtId="0" fontId="18" fillId="11" borderId="47" xfId="0" applyFont="1" applyFill="1" applyBorder="1" applyAlignment="1">
      <alignment horizontal="center" vertical="center"/>
    </xf>
    <xf numFmtId="0" fontId="18" fillId="11" borderId="92" xfId="0" applyFont="1" applyFill="1" applyBorder="1" applyAlignment="1">
      <alignment horizontal="center" vertical="center"/>
    </xf>
    <xf numFmtId="0" fontId="9" fillId="11" borderId="89" xfId="0" applyFont="1" applyFill="1" applyBorder="1" applyAlignment="1">
      <alignment horizontal="center" vertical="center" wrapText="1" readingOrder="1"/>
    </xf>
    <xf numFmtId="0" fontId="9" fillId="11" borderId="47" xfId="0" applyFont="1" applyFill="1" applyBorder="1" applyAlignment="1">
      <alignment horizontal="center" vertical="center" wrapText="1" readingOrder="1"/>
    </xf>
    <xf numFmtId="0" fontId="9" fillId="11" borderId="92" xfId="0" applyFont="1" applyFill="1" applyBorder="1" applyAlignment="1">
      <alignment horizontal="center" vertical="center" wrapText="1" readingOrder="1"/>
    </xf>
    <xf numFmtId="10" fontId="10" fillId="11" borderId="89" xfId="0" applyNumberFormat="1" applyFont="1" applyFill="1" applyBorder="1" applyAlignment="1" applyProtection="1">
      <alignment horizontal="center" vertical="center"/>
      <protection locked="0"/>
    </xf>
    <xf numFmtId="10" fontId="10" fillId="11" borderId="47" xfId="0" applyNumberFormat="1" applyFont="1" applyFill="1" applyBorder="1" applyAlignment="1" applyProtection="1">
      <alignment horizontal="center" vertical="center"/>
      <protection locked="0"/>
    </xf>
    <xf numFmtId="10" fontId="10" fillId="11" borderId="92" xfId="0" applyNumberFormat="1" applyFont="1" applyFill="1" applyBorder="1" applyAlignment="1" applyProtection="1">
      <alignment horizontal="center" vertical="center"/>
      <protection locked="0"/>
    </xf>
    <xf numFmtId="0" fontId="9" fillId="11" borderId="93" xfId="0" applyFont="1" applyFill="1" applyBorder="1" applyAlignment="1">
      <alignment horizontal="left" vertical="center" wrapText="1" readingOrder="1"/>
    </xf>
    <xf numFmtId="0" fontId="21" fillId="5" borderId="8" xfId="0" applyFont="1" applyFill="1" applyBorder="1" applyAlignment="1">
      <alignment horizontal="center" vertical="center" wrapText="1"/>
    </xf>
    <xf numFmtId="0" fontId="21" fillId="5" borderId="4" xfId="0" applyFont="1" applyFill="1" applyBorder="1" applyAlignment="1">
      <alignment horizontal="center" vertical="center" wrapText="1"/>
    </xf>
    <xf numFmtId="10" fontId="23" fillId="0" borderId="20" xfId="1" applyNumberFormat="1" applyFont="1" applyFill="1" applyBorder="1" applyAlignment="1">
      <alignment horizontal="center" vertical="center" wrapText="1"/>
    </xf>
    <xf numFmtId="10" fontId="23" fillId="0" borderId="31" xfId="1" applyNumberFormat="1" applyFont="1" applyFill="1" applyBorder="1" applyAlignment="1">
      <alignment horizontal="center" vertical="center" wrapText="1"/>
    </xf>
    <xf numFmtId="0" fontId="9" fillId="11" borderId="11" xfId="0" applyFont="1" applyFill="1" applyBorder="1" applyAlignment="1">
      <alignment horizontal="center" vertical="center" wrapText="1" readingOrder="1"/>
    </xf>
    <xf numFmtId="0" fontId="9" fillId="11" borderId="12" xfId="0" applyFont="1" applyFill="1" applyBorder="1" applyAlignment="1">
      <alignment horizontal="center" vertical="center" wrapText="1" readingOrder="1"/>
    </xf>
    <xf numFmtId="10" fontId="10" fillId="11" borderId="11" xfId="0" applyNumberFormat="1" applyFont="1" applyFill="1" applyBorder="1" applyAlignment="1" applyProtection="1">
      <alignment horizontal="center" vertical="center" wrapText="1"/>
      <protection locked="0"/>
    </xf>
    <xf numFmtId="10" fontId="10" fillId="11" borderId="12" xfId="0" applyNumberFormat="1" applyFont="1" applyFill="1" applyBorder="1" applyAlignment="1" applyProtection="1">
      <alignment horizontal="center" vertical="center" wrapText="1"/>
      <protection locked="0"/>
    </xf>
    <xf numFmtId="0" fontId="9" fillId="11" borderId="11" xfId="0" applyFont="1" applyFill="1" applyBorder="1" applyAlignment="1">
      <alignment horizontal="left" vertical="center" wrapText="1" readingOrder="1"/>
    </xf>
    <xf numFmtId="0" fontId="9" fillId="11" borderId="56" xfId="0" applyFont="1" applyFill="1" applyBorder="1" applyAlignment="1">
      <alignment horizontal="left" vertical="center" wrapText="1" readingOrder="1"/>
    </xf>
    <xf numFmtId="164" fontId="9" fillId="11" borderId="45" xfId="1" applyNumberFormat="1" applyFont="1" applyFill="1" applyBorder="1" applyAlignment="1">
      <alignment horizontal="center" vertical="center" wrapText="1" readingOrder="1"/>
    </xf>
    <xf numFmtId="0" fontId="9" fillId="11" borderId="19" xfId="0" applyFont="1" applyFill="1" applyBorder="1" applyAlignment="1">
      <alignment horizontal="left" vertical="center" wrapText="1" readingOrder="1"/>
    </xf>
    <xf numFmtId="164" fontId="9" fillId="11" borderId="109" xfId="1" applyNumberFormat="1" applyFont="1" applyFill="1" applyBorder="1" applyAlignment="1">
      <alignment horizontal="center" vertical="center" wrapText="1" readingOrder="1"/>
    </xf>
    <xf numFmtId="0" fontId="9" fillId="11" borderId="12" xfId="0" applyFont="1" applyFill="1" applyBorder="1" applyAlignment="1">
      <alignment horizontal="left" vertical="center" wrapText="1" readingOrder="1"/>
    </xf>
    <xf numFmtId="0" fontId="17" fillId="11" borderId="8" xfId="0" applyFont="1" applyFill="1" applyBorder="1" applyAlignment="1">
      <alignment horizontal="center" vertical="center" wrapText="1"/>
    </xf>
    <xf numFmtId="0" fontId="17" fillId="11" borderId="4" xfId="0" applyFont="1" applyFill="1" applyBorder="1" applyAlignment="1">
      <alignment horizontal="center" vertical="center" wrapText="1"/>
    </xf>
    <xf numFmtId="10" fontId="10" fillId="11" borderId="119" xfId="0" applyNumberFormat="1" applyFont="1" applyFill="1" applyBorder="1" applyAlignment="1" applyProtection="1">
      <alignment horizontal="center" vertical="center" wrapText="1"/>
      <protection locked="0"/>
    </xf>
    <xf numFmtId="10" fontId="10" fillId="11" borderId="110" xfId="0" applyNumberFormat="1" applyFont="1" applyFill="1" applyBorder="1" applyAlignment="1" applyProtection="1">
      <alignment horizontal="center" vertical="center" wrapText="1"/>
      <protection locked="0"/>
    </xf>
    <xf numFmtId="0" fontId="9" fillId="11" borderId="119" xfId="0" applyFont="1" applyFill="1" applyBorder="1" applyAlignment="1">
      <alignment horizontal="left" vertical="center" wrapText="1" readingOrder="1"/>
    </xf>
    <xf numFmtId="0" fontId="9" fillId="11" borderId="26" xfId="0" applyFont="1" applyFill="1" applyBorder="1" applyAlignment="1">
      <alignment horizontal="left" vertical="center" wrapText="1" readingOrder="1"/>
    </xf>
    <xf numFmtId="164" fontId="9" fillId="11" borderId="142" xfId="1" applyNumberFormat="1" applyFont="1" applyFill="1" applyBorder="1" applyAlignment="1">
      <alignment horizontal="center" vertical="center" wrapText="1" readingOrder="1"/>
    </xf>
    <xf numFmtId="0" fontId="17" fillId="11" borderId="85" xfId="0" applyFont="1" applyFill="1" applyBorder="1" applyAlignment="1">
      <alignment horizontal="center" vertical="center" wrapText="1" readingOrder="1"/>
    </xf>
    <xf numFmtId="0" fontId="17" fillId="11" borderId="86" xfId="0" applyFont="1" applyFill="1" applyBorder="1" applyAlignment="1">
      <alignment horizontal="center" vertical="center" wrapText="1" readingOrder="1"/>
    </xf>
    <xf numFmtId="0" fontId="17" fillId="11" borderId="87" xfId="0" applyFont="1" applyFill="1" applyBorder="1" applyAlignment="1">
      <alignment horizontal="center" vertical="center" wrapText="1" readingOrder="1"/>
    </xf>
    <xf numFmtId="0" fontId="10" fillId="11" borderId="8" xfId="0" applyFont="1" applyFill="1" applyBorder="1" applyAlignment="1">
      <alignment horizontal="center" vertical="center" wrapText="1" readingOrder="1"/>
    </xf>
    <xf numFmtId="0" fontId="10" fillId="11" borderId="4" xfId="0" applyFont="1" applyFill="1" applyBorder="1" applyAlignment="1">
      <alignment horizontal="center" vertical="center" wrapText="1" readingOrder="1"/>
    </xf>
    <xf numFmtId="0" fontId="10" fillId="11" borderId="21" xfId="0" applyFont="1" applyFill="1" applyBorder="1" applyAlignment="1">
      <alignment horizontal="center" vertical="center" wrapText="1" readingOrder="1"/>
    </xf>
    <xf numFmtId="0" fontId="18" fillId="11" borderId="8" xfId="0" applyFont="1" applyFill="1" applyBorder="1" applyAlignment="1">
      <alignment horizontal="center" vertical="center" wrapText="1"/>
    </xf>
    <xf numFmtId="0" fontId="18" fillId="11" borderId="4" xfId="0" applyFont="1" applyFill="1" applyBorder="1" applyAlignment="1">
      <alignment horizontal="center" vertical="center" wrapText="1"/>
    </xf>
    <xf numFmtId="0" fontId="18" fillId="11" borderId="21" xfId="0" applyFont="1" applyFill="1" applyBorder="1" applyAlignment="1">
      <alignment horizontal="center" vertical="center" wrapText="1"/>
    </xf>
    <xf numFmtId="0" fontId="10" fillId="11" borderId="9" xfId="0" applyFont="1" applyFill="1" applyBorder="1" applyAlignment="1">
      <alignment horizontal="center" vertical="center" wrapText="1"/>
    </xf>
    <xf numFmtId="0" fontId="10" fillId="11" borderId="17" xfId="0" applyFont="1" applyFill="1" applyBorder="1" applyAlignment="1">
      <alignment horizontal="center" vertical="center" wrapText="1"/>
    </xf>
    <xf numFmtId="0" fontId="10" fillId="11" borderId="39" xfId="0" applyFont="1" applyFill="1" applyBorder="1" applyAlignment="1">
      <alignment horizontal="center" vertical="center" wrapText="1"/>
    </xf>
    <xf numFmtId="0" fontId="10" fillId="11" borderId="79" xfId="0" applyFont="1" applyFill="1" applyBorder="1" applyAlignment="1">
      <alignment horizontal="left" vertical="center" wrapText="1" readingOrder="1"/>
    </xf>
    <xf numFmtId="0" fontId="10" fillId="11" borderId="23" xfId="0" applyFont="1" applyFill="1" applyBorder="1" applyAlignment="1">
      <alignment horizontal="left" vertical="center" wrapText="1" readingOrder="1"/>
    </xf>
    <xf numFmtId="0" fontId="10" fillId="11" borderId="67" xfId="0" applyFont="1" applyFill="1" applyBorder="1" applyAlignment="1">
      <alignment horizontal="left" vertical="center" wrapText="1" readingOrder="1"/>
    </xf>
    <xf numFmtId="0" fontId="18" fillId="11" borderId="69" xfId="0" applyFont="1" applyFill="1" applyBorder="1" applyAlignment="1">
      <alignment horizontal="center" vertical="center"/>
    </xf>
    <xf numFmtId="0" fontId="18" fillId="11" borderId="65" xfId="0" applyFont="1" applyFill="1" applyBorder="1" applyAlignment="1">
      <alignment horizontal="center" vertical="center"/>
    </xf>
    <xf numFmtId="9" fontId="9" fillId="11" borderId="12" xfId="0" applyNumberFormat="1" applyFont="1" applyFill="1" applyBorder="1" applyAlignment="1">
      <alignment horizontal="center" vertical="center" wrapText="1"/>
    </xf>
    <xf numFmtId="10" fontId="23" fillId="0" borderId="8" xfId="1" applyNumberFormat="1" applyFont="1" applyFill="1" applyBorder="1" applyAlignment="1">
      <alignment horizontal="center" vertical="center" wrapText="1"/>
    </xf>
    <xf numFmtId="10" fontId="23" fillId="0" borderId="4" xfId="1" applyNumberFormat="1" applyFont="1" applyFill="1" applyBorder="1" applyAlignment="1">
      <alignment horizontal="center" vertical="center" wrapText="1"/>
    </xf>
    <xf numFmtId="0" fontId="9" fillId="11" borderId="12" xfId="0" applyFont="1" applyFill="1" applyBorder="1" applyAlignment="1">
      <alignment horizontal="center" vertical="center" wrapText="1"/>
    </xf>
    <xf numFmtId="10" fontId="12" fillId="6" borderId="8" xfId="1" applyNumberFormat="1" applyFont="1" applyFill="1" applyBorder="1" applyAlignment="1">
      <alignment horizontal="center" vertical="center"/>
    </xf>
    <xf numFmtId="10" fontId="12" fillId="6" borderId="4" xfId="1" applyNumberFormat="1" applyFont="1" applyFill="1" applyBorder="1" applyAlignment="1">
      <alignment horizontal="center" vertical="center"/>
    </xf>
    <xf numFmtId="10" fontId="12" fillId="6" borderId="21" xfId="1" applyNumberFormat="1" applyFont="1" applyFill="1" applyBorder="1" applyAlignment="1">
      <alignment horizontal="center" vertical="center"/>
    </xf>
    <xf numFmtId="0" fontId="9" fillId="11" borderId="110" xfId="0" applyFont="1" applyFill="1" applyBorder="1" applyAlignment="1">
      <alignment horizontal="left" vertical="center" wrapText="1" readingOrder="1"/>
    </xf>
    <xf numFmtId="164" fontId="9" fillId="11" borderId="111" xfId="1" applyNumberFormat="1" applyFont="1" applyFill="1" applyBorder="1" applyAlignment="1">
      <alignment horizontal="center" vertical="center" wrapText="1" readingOrder="1"/>
    </xf>
    <xf numFmtId="0" fontId="10" fillId="11" borderId="8" xfId="0" applyFont="1" applyFill="1" applyBorder="1" applyAlignment="1">
      <alignment horizontal="center" vertical="center" wrapText="1"/>
    </xf>
    <xf numFmtId="0" fontId="10" fillId="11" borderId="4" xfId="0" applyFont="1" applyFill="1" applyBorder="1" applyAlignment="1">
      <alignment horizontal="center" vertical="center" wrapText="1"/>
    </xf>
    <xf numFmtId="9" fontId="10" fillId="11" borderId="7" xfId="0" applyNumberFormat="1" applyFont="1" applyFill="1" applyBorder="1" applyAlignment="1">
      <alignment horizontal="left" vertical="center" wrapText="1"/>
    </xf>
    <xf numFmtId="0" fontId="18" fillId="11" borderId="12" xfId="0" applyFont="1" applyFill="1" applyBorder="1" applyAlignment="1">
      <alignment horizontal="center" vertical="center"/>
    </xf>
    <xf numFmtId="0" fontId="18" fillId="11" borderId="119" xfId="0" applyFont="1" applyFill="1" applyBorder="1" applyAlignment="1">
      <alignment horizontal="center" vertical="center" wrapText="1"/>
    </xf>
    <xf numFmtId="0" fontId="18" fillId="11" borderId="12" xfId="0" applyFont="1" applyFill="1" applyBorder="1" applyAlignment="1">
      <alignment horizontal="center" vertical="center" wrapText="1"/>
    </xf>
    <xf numFmtId="0" fontId="18" fillId="11" borderId="110" xfId="0" applyFont="1" applyFill="1" applyBorder="1" applyAlignment="1">
      <alignment horizontal="center" vertical="center" wrapText="1"/>
    </xf>
    <xf numFmtId="0" fontId="9" fillId="11" borderId="119" xfId="0" applyFont="1" applyFill="1" applyBorder="1" applyAlignment="1">
      <alignment horizontal="center" vertical="center" wrapText="1"/>
    </xf>
    <xf numFmtId="0" fontId="9" fillId="11" borderId="110" xfId="0" applyFont="1" applyFill="1" applyBorder="1" applyAlignment="1">
      <alignment horizontal="center" vertical="center" wrapText="1"/>
    </xf>
    <xf numFmtId="10" fontId="23" fillId="0" borderId="36" xfId="1" applyNumberFormat="1" applyFont="1" applyFill="1" applyBorder="1" applyAlignment="1">
      <alignment horizontal="center" vertical="center" wrapText="1"/>
    </xf>
    <xf numFmtId="0" fontId="18" fillId="11" borderId="60" xfId="0" applyFont="1" applyFill="1" applyBorder="1" applyAlignment="1">
      <alignment horizontal="center" vertical="center" wrapText="1"/>
    </xf>
    <xf numFmtId="0" fontId="18" fillId="11" borderId="24" xfId="0" applyFont="1" applyFill="1" applyBorder="1" applyAlignment="1">
      <alignment horizontal="center" vertical="center" wrapText="1"/>
    </xf>
    <xf numFmtId="0" fontId="18" fillId="11" borderId="19" xfId="0" applyFont="1" applyFill="1" applyBorder="1" applyAlignment="1">
      <alignment horizontal="center" vertical="center" wrapText="1"/>
    </xf>
    <xf numFmtId="0" fontId="9" fillId="11" borderId="60" xfId="0" applyFont="1" applyFill="1" applyBorder="1" applyAlignment="1">
      <alignment horizontal="center" vertical="center" wrapText="1" readingOrder="1"/>
    </xf>
    <xf numFmtId="0" fontId="9" fillId="11" borderId="24" xfId="0" applyFont="1" applyFill="1" applyBorder="1" applyAlignment="1">
      <alignment horizontal="center" vertical="center" wrapText="1" readingOrder="1"/>
    </xf>
    <xf numFmtId="0" fontId="9" fillId="11" borderId="19" xfId="0" applyFont="1" applyFill="1" applyBorder="1" applyAlignment="1">
      <alignment horizontal="center" vertical="center" wrapText="1" readingOrder="1"/>
    </xf>
    <xf numFmtId="0" fontId="9" fillId="11" borderId="60" xfId="0" applyFont="1" applyFill="1" applyBorder="1" applyAlignment="1">
      <alignment horizontal="center" vertical="center" wrapText="1"/>
    </xf>
    <xf numFmtId="0" fontId="9" fillId="11" borderId="24" xfId="0" applyFont="1" applyFill="1" applyBorder="1" applyAlignment="1">
      <alignment horizontal="center" vertical="center" wrapText="1"/>
    </xf>
    <xf numFmtId="0" fontId="9" fillId="11" borderId="19" xfId="0" applyFont="1" applyFill="1" applyBorder="1" applyAlignment="1">
      <alignment horizontal="center" vertical="center" wrapText="1"/>
    </xf>
    <xf numFmtId="10" fontId="10" fillId="11" borderId="60" xfId="0" applyNumberFormat="1" applyFont="1" applyFill="1" applyBorder="1" applyAlignment="1" applyProtection="1">
      <alignment horizontal="center" vertical="center" wrapText="1"/>
      <protection locked="0"/>
    </xf>
    <xf numFmtId="10" fontId="10" fillId="11" borderId="24" xfId="0" applyNumberFormat="1" applyFont="1" applyFill="1" applyBorder="1" applyAlignment="1" applyProtection="1">
      <alignment horizontal="center" vertical="center" wrapText="1"/>
      <protection locked="0"/>
    </xf>
    <xf numFmtId="10" fontId="10" fillId="11" borderId="19" xfId="0" applyNumberFormat="1" applyFont="1" applyFill="1" applyBorder="1" applyAlignment="1" applyProtection="1">
      <alignment horizontal="center" vertical="center" wrapText="1"/>
      <protection locked="0"/>
    </xf>
    <xf numFmtId="0" fontId="30" fillId="11" borderId="11" xfId="0" applyFont="1" applyFill="1" applyBorder="1" applyAlignment="1">
      <alignment horizontal="left" vertical="center" wrapText="1" readingOrder="1"/>
    </xf>
    <xf numFmtId="0" fontId="30" fillId="11" borderId="26" xfId="0" applyFont="1" applyFill="1" applyBorder="1" applyAlignment="1">
      <alignment horizontal="left" vertical="center" wrapText="1" readingOrder="1"/>
    </xf>
    <xf numFmtId="0" fontId="30" fillId="11" borderId="19" xfId="0" applyFont="1" applyFill="1" applyBorder="1" applyAlignment="1">
      <alignment horizontal="left" vertical="center" wrapText="1" readingOrder="1"/>
    </xf>
    <xf numFmtId="0" fontId="9" fillId="11" borderId="10" xfId="0" applyFont="1" applyFill="1" applyBorder="1" applyAlignment="1">
      <alignment horizontal="left" vertical="center" wrapText="1" readingOrder="1"/>
    </xf>
    <xf numFmtId="164" fontId="9" fillId="11" borderId="49" xfId="1" applyNumberFormat="1" applyFont="1" applyFill="1" applyBorder="1" applyAlignment="1">
      <alignment horizontal="center" vertical="center" wrapText="1" readingOrder="1"/>
    </xf>
    <xf numFmtId="0" fontId="21" fillId="5" borderId="21" xfId="0" applyFont="1" applyFill="1" applyBorder="1" applyAlignment="1">
      <alignment horizontal="center" vertical="center" wrapText="1"/>
    </xf>
    <xf numFmtId="10" fontId="23" fillId="0" borderId="21" xfId="1" applyNumberFormat="1" applyFont="1" applyFill="1" applyBorder="1" applyAlignment="1">
      <alignment horizontal="center" vertical="center" wrapText="1"/>
    </xf>
    <xf numFmtId="0" fontId="9" fillId="11" borderId="11" xfId="0" applyFont="1" applyFill="1" applyBorder="1" applyAlignment="1">
      <alignment horizontal="center" vertical="center" wrapText="1"/>
    </xf>
    <xf numFmtId="0" fontId="9" fillId="11" borderId="10" xfId="0" applyFont="1" applyFill="1" applyBorder="1" applyAlignment="1">
      <alignment horizontal="center" vertical="center" wrapText="1"/>
    </xf>
    <xf numFmtId="10" fontId="10" fillId="11" borderId="10" xfId="0" applyNumberFormat="1" applyFont="1" applyFill="1" applyBorder="1" applyAlignment="1" applyProtection="1">
      <alignment horizontal="center" vertical="center" wrapText="1"/>
      <protection locked="0"/>
    </xf>
    <xf numFmtId="0" fontId="24" fillId="11" borderId="8" xfId="0" applyFont="1" applyFill="1" applyBorder="1" applyAlignment="1">
      <alignment horizontal="center" vertical="center" textRotation="90" wrapText="1"/>
    </xf>
    <xf numFmtId="0" fontId="24" fillId="11" borderId="4" xfId="0" applyFont="1" applyFill="1" applyBorder="1" applyAlignment="1">
      <alignment horizontal="center" vertical="center" textRotation="90" wrapText="1"/>
    </xf>
    <xf numFmtId="164" fontId="30" fillId="11" borderId="109" xfId="1" applyNumberFormat="1" applyFont="1" applyFill="1" applyBorder="1" applyAlignment="1">
      <alignment horizontal="center" vertical="center" wrapText="1" readingOrder="1"/>
    </xf>
    <xf numFmtId="164" fontId="30" fillId="11" borderId="108" xfId="1" applyNumberFormat="1" applyFont="1" applyFill="1" applyBorder="1" applyAlignment="1">
      <alignment horizontal="center" vertical="center" wrapText="1" readingOrder="1"/>
    </xf>
    <xf numFmtId="0" fontId="30" fillId="11" borderId="12" xfId="0" applyFont="1" applyFill="1" applyBorder="1" applyAlignment="1">
      <alignment horizontal="left" vertical="center" wrapText="1" readingOrder="1"/>
    </xf>
    <xf numFmtId="164" fontId="30" fillId="11" borderId="22" xfId="1" applyNumberFormat="1" applyFont="1" applyFill="1" applyBorder="1" applyAlignment="1">
      <alignment horizontal="center" vertical="center" wrapText="1" readingOrder="1"/>
    </xf>
    <xf numFmtId="164" fontId="9" fillId="11" borderId="107" xfId="3" applyNumberFormat="1" applyFont="1" applyFill="1" applyBorder="1" applyAlignment="1">
      <alignment horizontal="center" vertical="center" wrapText="1" readingOrder="1"/>
    </xf>
    <xf numFmtId="164" fontId="9" fillId="11" borderId="104" xfId="3" applyNumberFormat="1" applyFont="1" applyFill="1" applyBorder="1" applyAlignment="1">
      <alignment horizontal="center" vertical="center" wrapText="1" readingOrder="1"/>
    </xf>
    <xf numFmtId="0" fontId="21" fillId="5" borderId="8" xfId="0" applyFont="1" applyFill="1" applyBorder="1" applyAlignment="1">
      <alignment horizontal="center" vertical="center" wrapText="1" readingOrder="1"/>
    </xf>
    <xf numFmtId="0" fontId="21" fillId="5" borderId="4" xfId="0" applyFont="1" applyFill="1" applyBorder="1" applyAlignment="1">
      <alignment horizontal="center" vertical="center" wrapText="1" readingOrder="1"/>
    </xf>
    <xf numFmtId="0" fontId="21" fillId="5" borderId="21" xfId="0" applyFont="1" applyFill="1" applyBorder="1" applyAlignment="1">
      <alignment horizontal="center" vertical="center" wrapText="1" readingOrder="1"/>
    </xf>
    <xf numFmtId="0" fontId="17" fillId="11" borderId="21" xfId="0" applyFont="1" applyFill="1" applyBorder="1" applyAlignment="1">
      <alignment horizontal="center" vertical="center" wrapText="1"/>
    </xf>
    <xf numFmtId="0" fontId="9" fillId="11" borderId="8" xfId="0" applyFont="1" applyFill="1" applyBorder="1" applyAlignment="1">
      <alignment horizontal="center" vertical="center" wrapText="1"/>
    </xf>
    <xf numFmtId="0" fontId="9" fillId="11" borderId="4" xfId="0" applyFont="1" applyFill="1" applyBorder="1" applyAlignment="1">
      <alignment horizontal="center" vertical="center" wrapText="1"/>
    </xf>
    <xf numFmtId="164" fontId="30" fillId="11" borderId="45" xfId="1" applyNumberFormat="1" applyFont="1" applyFill="1" applyBorder="1" applyAlignment="1">
      <alignment horizontal="center" vertical="center" wrapText="1" readingOrder="1"/>
    </xf>
    <xf numFmtId="164" fontId="9" fillId="11" borderId="109" xfId="3" applyNumberFormat="1" applyFont="1" applyFill="1" applyBorder="1" applyAlignment="1">
      <alignment horizontal="center" vertical="center" wrapText="1" readingOrder="1"/>
    </xf>
    <xf numFmtId="0" fontId="15" fillId="4" borderId="9" xfId="0" applyFont="1" applyFill="1" applyBorder="1" applyAlignment="1">
      <alignment horizontal="center" vertical="center" wrapText="1"/>
    </xf>
    <xf numFmtId="0" fontId="15" fillId="4" borderId="17" xfId="0" applyFont="1" applyFill="1" applyBorder="1" applyAlignment="1">
      <alignment horizontal="center" vertical="center" wrapText="1"/>
    </xf>
    <xf numFmtId="0" fontId="9" fillId="11" borderId="20" xfId="0" applyFont="1" applyFill="1" applyBorder="1" applyAlignment="1">
      <alignment horizontal="center" vertical="center" wrapText="1"/>
    </xf>
    <xf numFmtId="0" fontId="9" fillId="11" borderId="31" xfId="0" applyFont="1" applyFill="1" applyBorder="1" applyAlignment="1">
      <alignment horizontal="center" vertical="center" wrapText="1"/>
    </xf>
    <xf numFmtId="0" fontId="9" fillId="11" borderId="0" xfId="0" applyFont="1" applyFill="1" applyBorder="1" applyAlignment="1">
      <alignment horizontal="center" vertical="center" wrapText="1"/>
    </xf>
    <xf numFmtId="0" fontId="10" fillId="11" borderId="21" xfId="0" applyFont="1" applyFill="1" applyBorder="1" applyAlignment="1">
      <alignment horizontal="center" vertical="center" wrapText="1"/>
    </xf>
    <xf numFmtId="0" fontId="18" fillId="11" borderId="8" xfId="0" applyFont="1" applyFill="1" applyBorder="1" applyAlignment="1">
      <alignment horizontal="center" vertical="center" wrapText="1" readingOrder="1"/>
    </xf>
    <xf numFmtId="0" fontId="18" fillId="11" borderId="4" xfId="0" applyFont="1" applyFill="1" applyBorder="1" applyAlignment="1">
      <alignment horizontal="center" vertical="center" wrapText="1" readingOrder="1"/>
    </xf>
    <xf numFmtId="0" fontId="18" fillId="11" borderId="21" xfId="0" applyFont="1" applyFill="1" applyBorder="1" applyAlignment="1">
      <alignment horizontal="center" vertical="center" wrapText="1" readingOrder="1"/>
    </xf>
    <xf numFmtId="0" fontId="17" fillId="11" borderId="64" xfId="0" applyFont="1" applyFill="1" applyBorder="1" applyAlignment="1">
      <alignment horizontal="center" vertical="center" wrapText="1" readingOrder="1"/>
    </xf>
    <xf numFmtId="0" fontId="10" fillId="11" borderId="85" xfId="0" applyFont="1" applyFill="1" applyBorder="1" applyAlignment="1">
      <alignment horizontal="center" vertical="center" wrapText="1" readingOrder="1"/>
    </xf>
    <xf numFmtId="0" fontId="10" fillId="11" borderId="86" xfId="0" applyFont="1" applyFill="1" applyBorder="1" applyAlignment="1">
      <alignment horizontal="center" vertical="center" wrapText="1" readingOrder="1"/>
    </xf>
    <xf numFmtId="0" fontId="10" fillId="11" borderId="87" xfId="0" applyFont="1" applyFill="1" applyBorder="1" applyAlignment="1">
      <alignment horizontal="center" vertical="center" wrapText="1" readingOrder="1"/>
    </xf>
    <xf numFmtId="0" fontId="18" fillId="11" borderId="85" xfId="0" applyFont="1" applyFill="1" applyBorder="1" applyAlignment="1">
      <alignment horizontal="center" vertical="center" wrapText="1"/>
    </xf>
    <xf numFmtId="0" fontId="18" fillId="11" borderId="86" xfId="0" applyFont="1" applyFill="1" applyBorder="1" applyAlignment="1">
      <alignment horizontal="center" vertical="center" wrapText="1"/>
    </xf>
    <xf numFmtId="0" fontId="18" fillId="11" borderId="87" xfId="0" applyFont="1" applyFill="1" applyBorder="1" applyAlignment="1">
      <alignment horizontal="center" vertical="center" wrapText="1"/>
    </xf>
    <xf numFmtId="0" fontId="10" fillId="11" borderId="85" xfId="0" applyFont="1" applyFill="1" applyBorder="1" applyAlignment="1">
      <alignment horizontal="center" vertical="center" wrapText="1"/>
    </xf>
    <xf numFmtId="0" fontId="10" fillId="11" borderId="86" xfId="0" applyFont="1" applyFill="1" applyBorder="1" applyAlignment="1">
      <alignment horizontal="center" vertical="center" wrapText="1"/>
    </xf>
    <xf numFmtId="0" fontId="10" fillId="11" borderId="87" xfId="0" applyFont="1" applyFill="1" applyBorder="1" applyAlignment="1">
      <alignment horizontal="center" vertical="center" wrapText="1"/>
    </xf>
    <xf numFmtId="9" fontId="9" fillId="16" borderId="24" xfId="2" applyNumberFormat="1" applyFont="1" applyFill="1" applyBorder="1" applyAlignment="1">
      <alignment horizontal="left" vertical="center" wrapText="1"/>
    </xf>
    <xf numFmtId="9" fontId="9" fillId="16" borderId="19" xfId="2" applyNumberFormat="1" applyFont="1" applyFill="1" applyBorder="1" applyAlignment="1">
      <alignment horizontal="left" vertical="center" wrapText="1"/>
    </xf>
    <xf numFmtId="0" fontId="10" fillId="11" borderId="6" xfId="0" applyFont="1" applyFill="1" applyBorder="1" applyAlignment="1">
      <alignment horizontal="left" vertical="center" wrapText="1"/>
    </xf>
    <xf numFmtId="0" fontId="10" fillId="11" borderId="7" xfId="0" applyFont="1" applyFill="1" applyBorder="1" applyAlignment="1">
      <alignment horizontal="left" vertical="center" wrapText="1"/>
    </xf>
    <xf numFmtId="0" fontId="10" fillId="11" borderId="5" xfId="0" applyFont="1" applyFill="1" applyBorder="1" applyAlignment="1">
      <alignment horizontal="left" vertical="center" wrapText="1"/>
    </xf>
    <xf numFmtId="0" fontId="18" fillId="11" borderId="11" xfId="0" applyFont="1" applyFill="1" applyBorder="1" applyAlignment="1">
      <alignment horizontal="center" vertical="center" wrapText="1"/>
    </xf>
    <xf numFmtId="0" fontId="18" fillId="11" borderId="10" xfId="0" applyFont="1" applyFill="1" applyBorder="1" applyAlignment="1">
      <alignment horizontal="center" vertical="center" wrapText="1"/>
    </xf>
    <xf numFmtId="9" fontId="9" fillId="11" borderId="60" xfId="0" applyNumberFormat="1" applyFont="1" applyFill="1" applyBorder="1" applyAlignment="1">
      <alignment horizontal="center" vertical="center" wrapText="1"/>
    </xf>
    <xf numFmtId="9" fontId="9" fillId="11" borderId="76" xfId="0" applyNumberFormat="1" applyFont="1" applyFill="1" applyBorder="1" applyAlignment="1">
      <alignment horizontal="center" vertical="center" wrapText="1"/>
    </xf>
    <xf numFmtId="0" fontId="9" fillId="11" borderId="76" xfId="0" applyFont="1" applyFill="1" applyBorder="1" applyAlignment="1">
      <alignment horizontal="center" vertical="center" wrapText="1" readingOrder="1"/>
    </xf>
    <xf numFmtId="10" fontId="10" fillId="11" borderId="76" xfId="0" applyNumberFormat="1" applyFont="1" applyFill="1" applyBorder="1" applyAlignment="1" applyProtection="1">
      <alignment horizontal="center" vertical="center" wrapText="1"/>
      <protection locked="0"/>
    </xf>
    <xf numFmtId="0" fontId="29" fillId="16" borderId="8" xfId="0" applyFont="1" applyFill="1" applyBorder="1" applyAlignment="1">
      <alignment horizontal="center" vertical="center" wrapText="1"/>
    </xf>
    <xf numFmtId="0" fontId="29" fillId="16" borderId="4" xfId="0" applyFont="1" applyFill="1" applyBorder="1" applyAlignment="1">
      <alignment horizontal="center" vertical="center" wrapText="1"/>
    </xf>
    <xf numFmtId="9" fontId="10" fillId="16" borderId="8" xfId="0" applyNumberFormat="1" applyFont="1" applyFill="1" applyBorder="1" applyAlignment="1">
      <alignment horizontal="center" vertical="center" wrapText="1"/>
    </xf>
    <xf numFmtId="9" fontId="10" fillId="16" borderId="4" xfId="0" applyNumberFormat="1" applyFont="1" applyFill="1" applyBorder="1" applyAlignment="1">
      <alignment horizontal="center" vertical="center" wrapText="1"/>
    </xf>
    <xf numFmtId="0" fontId="18" fillId="16" borderId="8" xfId="0" applyFont="1" applyFill="1" applyBorder="1" applyAlignment="1">
      <alignment horizontal="center" vertical="center" wrapText="1"/>
    </xf>
    <xf numFmtId="0" fontId="18" fillId="16" borderId="4" xfId="0" applyFont="1" applyFill="1" applyBorder="1" applyAlignment="1">
      <alignment horizontal="center" vertical="center" wrapText="1"/>
    </xf>
    <xf numFmtId="0" fontId="10" fillId="16" borderId="8" xfId="0" applyFont="1" applyFill="1" applyBorder="1" applyAlignment="1">
      <alignment horizontal="center" vertical="center" wrapText="1"/>
    </xf>
    <xf numFmtId="0" fontId="10" fillId="16" borderId="4" xfId="0" applyFont="1" applyFill="1" applyBorder="1" applyAlignment="1">
      <alignment horizontal="center" vertical="center" wrapText="1"/>
    </xf>
    <xf numFmtId="0" fontId="10" fillId="11" borderId="123" xfId="0" applyFont="1" applyFill="1" applyBorder="1" applyAlignment="1">
      <alignment horizontal="left" vertical="center" wrapText="1"/>
    </xf>
    <xf numFmtId="0" fontId="10" fillId="11" borderId="118" xfId="0" applyFont="1" applyFill="1" applyBorder="1" applyAlignment="1">
      <alignment horizontal="left" vertical="center" wrapText="1"/>
    </xf>
    <xf numFmtId="0" fontId="10" fillId="11" borderId="124" xfId="0" applyFont="1" applyFill="1" applyBorder="1" applyAlignment="1">
      <alignment horizontal="left" vertical="center" wrapText="1"/>
    </xf>
    <xf numFmtId="0" fontId="9" fillId="16" borderId="60" xfId="0" applyFont="1" applyFill="1" applyBorder="1" applyAlignment="1">
      <alignment horizontal="center" vertical="center" wrapText="1" readingOrder="1"/>
    </xf>
    <xf numFmtId="0" fontId="9" fillId="16" borderId="76" xfId="0" applyFont="1" applyFill="1" applyBorder="1" applyAlignment="1">
      <alignment horizontal="center" vertical="center" wrapText="1" readingOrder="1"/>
    </xf>
    <xf numFmtId="10" fontId="10" fillId="16" borderId="60" xfId="0" applyNumberFormat="1" applyFont="1" applyFill="1" applyBorder="1" applyAlignment="1" applyProtection="1">
      <alignment horizontal="center" vertical="center" wrapText="1"/>
      <protection locked="0"/>
    </xf>
    <xf numFmtId="10" fontId="10" fillId="16" borderId="76" xfId="0" applyNumberFormat="1" applyFont="1" applyFill="1" applyBorder="1" applyAlignment="1" applyProtection="1">
      <alignment horizontal="center" vertical="center" wrapText="1"/>
      <protection locked="0"/>
    </xf>
    <xf numFmtId="9" fontId="9" fillId="16" borderId="60" xfId="0" applyNumberFormat="1" applyFont="1" applyFill="1" applyBorder="1" applyAlignment="1">
      <alignment horizontal="left" vertical="center" wrapText="1"/>
    </xf>
    <xf numFmtId="9" fontId="9" fillId="16" borderId="76" xfId="0" applyNumberFormat="1" applyFont="1" applyFill="1" applyBorder="1" applyAlignment="1">
      <alignment horizontal="left" vertical="center" wrapText="1"/>
    </xf>
    <xf numFmtId="0" fontId="9" fillId="11" borderId="102" xfId="0" applyFont="1" applyFill="1" applyBorder="1" applyAlignment="1">
      <alignment horizontal="left" vertical="center" wrapText="1" readingOrder="1"/>
    </xf>
    <xf numFmtId="0" fontId="17" fillId="16" borderId="112" xfId="2" applyFont="1" applyFill="1" applyBorder="1" applyAlignment="1">
      <alignment horizontal="center" vertical="center" wrapText="1"/>
    </xf>
    <xf numFmtId="0" fontId="17" fillId="16" borderId="113" xfId="2" applyFont="1" applyFill="1" applyBorder="1" applyAlignment="1">
      <alignment horizontal="center" vertical="center" wrapText="1"/>
    </xf>
    <xf numFmtId="9" fontId="10" fillId="16" borderId="6" xfId="0" applyNumberFormat="1" applyFont="1" applyFill="1" applyBorder="1" applyAlignment="1">
      <alignment horizontal="left" vertical="center" wrapText="1"/>
    </xf>
    <xf numFmtId="9" fontId="10" fillId="16" borderId="7" xfId="0" applyNumberFormat="1" applyFont="1" applyFill="1" applyBorder="1" applyAlignment="1">
      <alignment horizontal="left" vertical="center" wrapText="1"/>
    </xf>
    <xf numFmtId="0" fontId="18" fillId="16" borderId="11" xfId="0" applyFont="1" applyFill="1" applyBorder="1" applyAlignment="1">
      <alignment horizontal="center" vertical="center"/>
    </xf>
    <xf numFmtId="0" fontId="18" fillId="16" borderId="12" xfId="0" applyFont="1" applyFill="1" applyBorder="1" applyAlignment="1">
      <alignment horizontal="center" vertical="center"/>
    </xf>
    <xf numFmtId="9" fontId="9" fillId="16" borderId="11" xfId="0" applyNumberFormat="1" applyFont="1" applyFill="1" applyBorder="1" applyAlignment="1">
      <alignment horizontal="center" vertical="center" wrapText="1"/>
    </xf>
    <xf numFmtId="9" fontId="9" fillId="16" borderId="12" xfId="0" applyNumberFormat="1" applyFont="1" applyFill="1" applyBorder="1" applyAlignment="1">
      <alignment horizontal="center" vertical="center" wrapText="1"/>
    </xf>
    <xf numFmtId="164" fontId="9" fillId="16" borderId="107" xfId="3" applyNumberFormat="1" applyFont="1" applyFill="1" applyBorder="1" applyAlignment="1">
      <alignment horizontal="center" vertical="center" wrapText="1"/>
    </xf>
    <xf numFmtId="164" fontId="9" fillId="16" borderId="106" xfId="3" applyNumberFormat="1" applyFont="1" applyFill="1" applyBorder="1" applyAlignment="1">
      <alignment horizontal="center" vertical="center" wrapText="1"/>
    </xf>
    <xf numFmtId="0" fontId="9" fillId="16" borderId="60" xfId="0" applyFont="1" applyFill="1" applyBorder="1" applyAlignment="1">
      <alignment horizontal="center" vertical="center" wrapText="1"/>
    </xf>
    <xf numFmtId="0" fontId="9" fillId="16" borderId="24" xfId="0" applyFont="1" applyFill="1" applyBorder="1" applyAlignment="1">
      <alignment horizontal="center" vertical="center" wrapText="1"/>
    </xf>
    <xf numFmtId="0" fontId="9" fillId="16" borderId="19" xfId="0" applyFont="1" applyFill="1" applyBorder="1" applyAlignment="1">
      <alignment horizontal="center" vertical="center" wrapText="1"/>
    </xf>
    <xf numFmtId="0" fontId="17" fillId="16" borderId="8" xfId="0" applyFont="1" applyFill="1" applyBorder="1" applyAlignment="1">
      <alignment horizontal="center" vertical="center" wrapText="1"/>
    </xf>
    <xf numFmtId="0" fontId="17" fillId="16" borderId="4" xfId="0" applyFont="1" applyFill="1" applyBorder="1" applyAlignment="1">
      <alignment horizontal="center" vertical="center" wrapText="1"/>
    </xf>
    <xf numFmtId="0" fontId="17" fillId="16" borderId="21" xfId="0" applyFont="1" applyFill="1" applyBorder="1" applyAlignment="1">
      <alignment horizontal="center" vertical="center" wrapText="1"/>
    </xf>
    <xf numFmtId="0" fontId="10" fillId="16" borderId="21" xfId="0" applyFont="1" applyFill="1" applyBorder="1" applyAlignment="1">
      <alignment horizontal="center" vertical="center" wrapText="1"/>
    </xf>
    <xf numFmtId="0" fontId="18" fillId="16" borderId="21" xfId="0" applyFont="1" applyFill="1" applyBorder="1" applyAlignment="1">
      <alignment horizontal="center" vertical="center" wrapText="1"/>
    </xf>
    <xf numFmtId="0" fontId="10" fillId="16" borderId="9" xfId="0" applyFont="1" applyFill="1" applyBorder="1" applyAlignment="1">
      <alignment horizontal="center" vertical="center" wrapText="1"/>
    </xf>
    <xf numFmtId="0" fontId="10" fillId="16" borderId="17" xfId="0" applyFont="1" applyFill="1" applyBorder="1" applyAlignment="1">
      <alignment horizontal="center" vertical="center" wrapText="1"/>
    </xf>
    <xf numFmtId="0" fontId="10" fillId="16" borderId="39" xfId="0" applyFont="1" applyFill="1" applyBorder="1" applyAlignment="1">
      <alignment horizontal="center" vertical="center" wrapText="1"/>
    </xf>
    <xf numFmtId="164" fontId="9" fillId="16" borderId="109" xfId="1" applyNumberFormat="1" applyFont="1" applyFill="1" applyBorder="1" applyAlignment="1">
      <alignment horizontal="center" vertical="center" wrapText="1"/>
    </xf>
    <xf numFmtId="164" fontId="9" fillId="16" borderId="22" xfId="1" applyNumberFormat="1" applyFont="1" applyFill="1" applyBorder="1" applyAlignment="1">
      <alignment horizontal="center" vertical="center" wrapText="1"/>
    </xf>
    <xf numFmtId="0" fontId="23" fillId="9" borderId="4" xfId="0" applyFont="1" applyFill="1" applyBorder="1" applyAlignment="1">
      <alignment horizontal="center" vertical="center" wrapText="1"/>
    </xf>
    <xf numFmtId="0" fontId="23" fillId="9" borderId="21" xfId="0" applyFont="1" applyFill="1" applyBorder="1" applyAlignment="1">
      <alignment horizontal="center" vertical="center" wrapText="1"/>
    </xf>
    <xf numFmtId="0" fontId="10" fillId="16" borderId="79" xfId="0" applyFont="1" applyFill="1" applyBorder="1" applyAlignment="1">
      <alignment horizontal="left" vertical="center" wrapText="1"/>
    </xf>
    <xf numFmtId="0" fontId="10" fillId="16" borderId="23" xfId="0" applyFont="1" applyFill="1" applyBorder="1" applyAlignment="1">
      <alignment horizontal="left" vertical="center" wrapText="1"/>
    </xf>
    <xf numFmtId="0" fontId="10" fillId="16" borderId="67" xfId="0" applyFont="1" applyFill="1" applyBorder="1" applyAlignment="1">
      <alignment horizontal="left" vertical="center" wrapText="1"/>
    </xf>
    <xf numFmtId="0" fontId="18" fillId="16" borderId="24" xfId="0" applyFont="1" applyFill="1" applyBorder="1" applyAlignment="1">
      <alignment horizontal="center" vertical="center"/>
    </xf>
    <xf numFmtId="0" fontId="18" fillId="16" borderId="19" xfId="0" applyFont="1" applyFill="1" applyBorder="1" applyAlignment="1">
      <alignment horizontal="center" vertical="center"/>
    </xf>
    <xf numFmtId="10" fontId="10" fillId="16" borderId="11" xfId="0" applyNumberFormat="1" applyFont="1" applyFill="1" applyBorder="1" applyAlignment="1" applyProtection="1">
      <alignment horizontal="center" vertical="center" wrapText="1"/>
      <protection locked="0"/>
    </xf>
    <xf numFmtId="10" fontId="10" fillId="16" borderId="12" xfId="0" applyNumberFormat="1" applyFont="1" applyFill="1" applyBorder="1" applyAlignment="1" applyProtection="1">
      <alignment horizontal="center" vertical="center" wrapText="1"/>
      <protection locked="0"/>
    </xf>
    <xf numFmtId="9" fontId="9" fillId="16" borderId="60" xfId="2" applyNumberFormat="1" applyFont="1" applyFill="1" applyBorder="1" applyAlignment="1">
      <alignment horizontal="left" vertical="center" wrapText="1"/>
    </xf>
    <xf numFmtId="164" fontId="9" fillId="16" borderId="45" xfId="1" applyNumberFormat="1" applyFont="1" applyFill="1" applyBorder="1" applyAlignment="1">
      <alignment horizontal="center" vertical="center" wrapText="1"/>
    </xf>
    <xf numFmtId="164" fontId="9" fillId="16" borderId="108" xfId="1" applyNumberFormat="1" applyFont="1" applyFill="1" applyBorder="1" applyAlignment="1">
      <alignment horizontal="center" vertical="center" wrapText="1"/>
    </xf>
    <xf numFmtId="9" fontId="9" fillId="16" borderId="26" xfId="2" applyNumberFormat="1" applyFont="1" applyFill="1" applyBorder="1" applyAlignment="1">
      <alignment horizontal="left" vertical="center" wrapText="1"/>
    </xf>
    <xf numFmtId="9" fontId="9" fillId="16" borderId="12" xfId="2" applyNumberFormat="1" applyFont="1" applyFill="1" applyBorder="1" applyAlignment="1">
      <alignment horizontal="left" vertical="center" wrapText="1"/>
    </xf>
    <xf numFmtId="164" fontId="9" fillId="16" borderId="104" xfId="1" applyNumberFormat="1" applyFont="1" applyFill="1" applyBorder="1" applyAlignment="1">
      <alignment horizontal="center" vertical="center" wrapText="1"/>
    </xf>
    <xf numFmtId="9" fontId="9" fillId="16" borderId="76" xfId="2" applyNumberFormat="1" applyFont="1" applyFill="1" applyBorder="1" applyAlignment="1">
      <alignment horizontal="left" vertical="center" wrapText="1"/>
    </xf>
    <xf numFmtId="164" fontId="9" fillId="16" borderId="106" xfId="1" applyNumberFormat="1" applyFont="1" applyFill="1" applyBorder="1" applyAlignment="1">
      <alignment horizontal="center" vertical="center" wrapText="1"/>
    </xf>
    <xf numFmtId="10" fontId="10" fillId="16" borderId="24" xfId="0" applyNumberFormat="1" applyFont="1" applyFill="1" applyBorder="1" applyAlignment="1" applyProtection="1">
      <alignment horizontal="center" vertical="center" wrapText="1"/>
      <protection locked="0"/>
    </xf>
    <xf numFmtId="10" fontId="10" fillId="16" borderId="19" xfId="0" applyNumberFormat="1" applyFont="1" applyFill="1" applyBorder="1" applyAlignment="1" applyProtection="1">
      <alignment horizontal="center" vertical="center" wrapText="1"/>
      <protection locked="0"/>
    </xf>
    <xf numFmtId="164" fontId="9" fillId="16" borderId="107" xfId="1" applyNumberFormat="1" applyFont="1" applyFill="1" applyBorder="1" applyAlignment="1">
      <alignment horizontal="center" vertical="center" wrapText="1"/>
    </xf>
    <xf numFmtId="9" fontId="10" fillId="16" borderId="114" xfId="0" applyNumberFormat="1" applyFont="1" applyFill="1" applyBorder="1" applyAlignment="1">
      <alignment horizontal="left" vertical="center" wrapText="1"/>
    </xf>
    <xf numFmtId="9" fontId="10" fillId="16" borderId="23" xfId="0" applyNumberFormat="1" applyFont="1" applyFill="1" applyBorder="1" applyAlignment="1">
      <alignment horizontal="left" vertical="center" wrapText="1"/>
    </xf>
    <xf numFmtId="0" fontId="18" fillId="16" borderId="26" xfId="0" applyFont="1" applyFill="1" applyBorder="1" applyAlignment="1">
      <alignment horizontal="center" vertical="center"/>
    </xf>
    <xf numFmtId="9" fontId="9" fillId="16" borderId="26" xfId="0" applyNumberFormat="1" applyFont="1" applyFill="1" applyBorder="1" applyAlignment="1">
      <alignment horizontal="center" vertical="center" wrapText="1"/>
    </xf>
    <xf numFmtId="9" fontId="9" fillId="16" borderId="24" xfId="0" applyNumberFormat="1" applyFont="1" applyFill="1" applyBorder="1" applyAlignment="1">
      <alignment horizontal="center" vertical="center" wrapText="1"/>
    </xf>
    <xf numFmtId="9" fontId="9" fillId="16" borderId="47" xfId="2" applyNumberFormat="1" applyFont="1" applyFill="1" applyBorder="1" applyAlignment="1">
      <alignment horizontal="left" vertical="center" wrapText="1"/>
    </xf>
    <xf numFmtId="164" fontId="9" fillId="16" borderId="46" xfId="1" applyNumberFormat="1" applyFont="1" applyFill="1" applyBorder="1" applyAlignment="1">
      <alignment horizontal="center" vertical="center" wrapText="1"/>
    </xf>
    <xf numFmtId="164" fontId="9" fillId="16" borderId="48" xfId="1" applyNumberFormat="1" applyFont="1" applyFill="1" applyBorder="1" applyAlignment="1">
      <alignment horizontal="center" vertical="center" wrapText="1"/>
    </xf>
    <xf numFmtId="9" fontId="9" fillId="16" borderId="117" xfId="2" applyNumberFormat="1" applyFont="1" applyFill="1" applyBorder="1" applyAlignment="1">
      <alignment horizontal="left" vertical="center" wrapText="1"/>
    </xf>
    <xf numFmtId="164" fontId="9" fillId="16" borderId="141" xfId="1" applyNumberFormat="1" applyFont="1" applyFill="1" applyBorder="1" applyAlignment="1">
      <alignment horizontal="center" vertical="center" wrapText="1"/>
    </xf>
    <xf numFmtId="10" fontId="10" fillId="16" borderId="26" xfId="0" applyNumberFormat="1" applyFont="1" applyFill="1" applyBorder="1" applyAlignment="1" applyProtection="1">
      <alignment horizontal="center" vertical="center" wrapText="1"/>
      <protection locked="0"/>
    </xf>
    <xf numFmtId="0" fontId="24" fillId="8" borderId="4" xfId="2" applyFont="1" applyFill="1" applyBorder="1" applyAlignment="1">
      <alignment horizontal="center" vertical="center" textRotation="90" wrapText="1"/>
    </xf>
    <xf numFmtId="9" fontId="9" fillId="16" borderId="10" xfId="2" applyNumberFormat="1" applyFont="1" applyFill="1" applyBorder="1" applyAlignment="1">
      <alignment horizontal="left" vertical="center" wrapText="1"/>
    </xf>
    <xf numFmtId="164" fontId="9" fillId="16" borderId="49" xfId="1" applyNumberFormat="1" applyFont="1" applyFill="1" applyBorder="1" applyAlignment="1">
      <alignment horizontal="center" vertical="center" wrapText="1"/>
    </xf>
    <xf numFmtId="9" fontId="9" fillId="16" borderId="11" xfId="2" applyNumberFormat="1" applyFont="1" applyFill="1" applyBorder="1" applyAlignment="1">
      <alignment horizontal="left" vertical="center" wrapText="1"/>
    </xf>
    <xf numFmtId="9" fontId="9" fillId="16" borderId="138" xfId="2" applyNumberFormat="1" applyFont="1" applyFill="1" applyBorder="1" applyAlignment="1">
      <alignment horizontal="left" vertical="center" wrapText="1"/>
    </xf>
    <xf numFmtId="164" fontId="9" fillId="16" borderId="140" xfId="1" applyNumberFormat="1" applyFont="1" applyFill="1" applyBorder="1" applyAlignment="1">
      <alignment horizontal="center" vertical="center" wrapText="1"/>
    </xf>
    <xf numFmtId="0" fontId="10" fillId="16" borderId="6" xfId="0" applyFont="1" applyFill="1" applyBorder="1" applyAlignment="1">
      <alignment horizontal="left" vertical="center" wrapText="1"/>
    </xf>
    <xf numFmtId="0" fontId="10" fillId="16" borderId="7" xfId="0" applyFont="1" applyFill="1" applyBorder="1" applyAlignment="1">
      <alignment horizontal="left" vertical="center" wrapText="1"/>
    </xf>
    <xf numFmtId="0" fontId="10" fillId="16" borderId="5" xfId="0" applyFont="1" applyFill="1" applyBorder="1" applyAlignment="1">
      <alignment horizontal="left" vertical="center" wrapText="1"/>
    </xf>
    <xf numFmtId="0" fontId="18" fillId="16" borderId="10" xfId="0" applyFont="1" applyFill="1" applyBorder="1" applyAlignment="1">
      <alignment horizontal="center" vertical="center"/>
    </xf>
    <xf numFmtId="0" fontId="9" fillId="16" borderId="11" xfId="0" applyFont="1" applyFill="1" applyBorder="1" applyAlignment="1">
      <alignment horizontal="center" vertical="center" wrapText="1"/>
    </xf>
    <xf numFmtId="0" fontId="9" fillId="16" borderId="12" xfId="0" applyFont="1" applyFill="1" applyBorder="1" applyAlignment="1">
      <alignment horizontal="center" vertical="center" wrapText="1"/>
    </xf>
    <xf numFmtId="0" fontId="9" fillId="16" borderId="10" xfId="0" applyFont="1" applyFill="1" applyBorder="1" applyAlignment="1">
      <alignment horizontal="center" vertical="center" wrapText="1"/>
    </xf>
    <xf numFmtId="10" fontId="10" fillId="16" borderId="10" xfId="0" applyNumberFormat="1" applyFont="1" applyFill="1" applyBorder="1" applyAlignment="1" applyProtection="1">
      <alignment horizontal="center" vertical="center" wrapText="1"/>
      <protection locked="0"/>
    </xf>
    <xf numFmtId="0" fontId="9" fillId="16" borderId="4" xfId="0" applyFont="1" applyFill="1" applyBorder="1" applyAlignment="1">
      <alignment horizontal="center" vertical="center" wrapText="1"/>
    </xf>
    <xf numFmtId="0" fontId="9" fillId="16" borderId="17" xfId="0" applyFont="1" applyFill="1" applyBorder="1" applyAlignment="1">
      <alignment horizontal="center" vertical="center" wrapText="1"/>
    </xf>
    <xf numFmtId="0" fontId="21" fillId="21" borderId="8" xfId="2" applyFont="1" applyFill="1" applyBorder="1" applyAlignment="1">
      <alignment horizontal="center" vertical="center" wrapText="1"/>
    </xf>
    <xf numFmtId="0" fontId="21" fillId="21" borderId="21" xfId="2" applyFont="1" applyFill="1" applyBorder="1" applyAlignment="1">
      <alignment horizontal="center" vertical="center" wrapText="1"/>
    </xf>
    <xf numFmtId="9" fontId="9" fillId="21" borderId="60" xfId="0" applyNumberFormat="1" applyFont="1" applyFill="1" applyBorder="1" applyAlignment="1">
      <alignment horizontal="center" vertical="center" wrapText="1"/>
    </xf>
    <xf numFmtId="9" fontId="9" fillId="21" borderId="76" xfId="0" applyNumberFormat="1" applyFont="1" applyFill="1" applyBorder="1" applyAlignment="1">
      <alignment horizontal="center" vertical="center" wrapText="1"/>
    </xf>
    <xf numFmtId="0" fontId="9" fillId="21" borderId="60" xfId="0" applyFont="1" applyFill="1" applyBorder="1" applyAlignment="1">
      <alignment horizontal="center" vertical="center" wrapText="1" readingOrder="1"/>
    </xf>
    <xf numFmtId="0" fontId="9" fillId="21" borderId="76" xfId="0" applyFont="1" applyFill="1" applyBorder="1" applyAlignment="1">
      <alignment horizontal="center" vertical="center" wrapText="1" readingOrder="1"/>
    </xf>
    <xf numFmtId="10" fontId="10" fillId="21" borderId="60" xfId="0" applyNumberFormat="1" applyFont="1" applyFill="1" applyBorder="1" applyAlignment="1" applyProtection="1">
      <alignment horizontal="center" vertical="center" wrapText="1"/>
      <protection locked="0"/>
    </xf>
    <xf numFmtId="10" fontId="10" fillId="21" borderId="76" xfId="0" applyNumberFormat="1" applyFont="1" applyFill="1" applyBorder="1" applyAlignment="1" applyProtection="1">
      <alignment horizontal="center" vertical="center" wrapText="1"/>
      <protection locked="0"/>
    </xf>
    <xf numFmtId="9" fontId="9" fillId="21" borderId="60" xfId="0" applyNumberFormat="1" applyFont="1" applyFill="1" applyBorder="1" applyAlignment="1">
      <alignment horizontal="left" vertical="center" wrapText="1"/>
    </xf>
    <xf numFmtId="9" fontId="9" fillId="21" borderId="76" xfId="0" applyNumberFormat="1" applyFont="1" applyFill="1" applyBorder="1" applyAlignment="1">
      <alignment horizontal="left" vertical="center" wrapText="1"/>
    </xf>
    <xf numFmtId="164" fontId="9" fillId="21" borderId="107" xfId="3" applyNumberFormat="1" applyFont="1" applyFill="1" applyBorder="1" applyAlignment="1">
      <alignment horizontal="center" vertical="center" wrapText="1"/>
    </xf>
    <xf numFmtId="164" fontId="9" fillId="21" borderId="106" xfId="3" applyNumberFormat="1" applyFont="1" applyFill="1" applyBorder="1" applyAlignment="1">
      <alignment horizontal="center" vertical="center" wrapText="1"/>
    </xf>
    <xf numFmtId="0" fontId="19" fillId="4" borderId="8" xfId="2" applyFont="1" applyFill="1" applyBorder="1" applyAlignment="1">
      <alignment horizontal="center" vertical="center" wrapText="1"/>
    </xf>
    <xf numFmtId="0" fontId="19" fillId="4" borderId="4" xfId="2" applyFont="1" applyFill="1" applyBorder="1" applyAlignment="1">
      <alignment horizontal="center" vertical="center" wrapText="1"/>
    </xf>
    <xf numFmtId="0" fontId="9" fillId="21" borderId="8" xfId="2" applyFont="1" applyFill="1" applyBorder="1" applyAlignment="1">
      <alignment horizontal="center" vertical="center" wrapText="1"/>
    </xf>
    <xf numFmtId="0" fontId="9" fillId="21" borderId="4" xfId="2" applyFont="1" applyFill="1" applyBorder="1" applyAlignment="1">
      <alignment horizontal="center" vertical="center" wrapText="1"/>
    </xf>
    <xf numFmtId="0" fontId="9" fillId="21" borderId="21" xfId="2" applyFont="1" applyFill="1" applyBorder="1" applyAlignment="1">
      <alignment horizontal="center" vertical="center" wrapText="1"/>
    </xf>
    <xf numFmtId="0" fontId="17" fillId="21" borderId="8" xfId="2" applyFont="1" applyFill="1" applyBorder="1" applyAlignment="1">
      <alignment horizontal="center" vertical="center" wrapText="1"/>
    </xf>
    <xf numFmtId="0" fontId="17" fillId="21" borderId="4" xfId="2" applyFont="1" applyFill="1" applyBorder="1" applyAlignment="1">
      <alignment horizontal="center" vertical="center" wrapText="1"/>
    </xf>
    <xf numFmtId="0" fontId="17" fillId="21" borderId="21" xfId="2" applyFont="1" applyFill="1" applyBorder="1" applyAlignment="1">
      <alignment horizontal="center" vertical="center" wrapText="1"/>
    </xf>
    <xf numFmtId="0" fontId="9" fillId="21" borderId="24" xfId="2" applyFont="1" applyFill="1" applyBorder="1" applyAlignment="1">
      <alignment horizontal="left" vertical="center" wrapText="1"/>
    </xf>
    <xf numFmtId="164" fontId="9" fillId="21" borderId="104" xfId="3" applyNumberFormat="1" applyFont="1" applyFill="1" applyBorder="1" applyAlignment="1">
      <alignment horizontal="center" vertical="center" wrapText="1"/>
    </xf>
    <xf numFmtId="9" fontId="10" fillId="21" borderId="24" xfId="0" applyNumberFormat="1" applyFont="1" applyFill="1" applyBorder="1" applyAlignment="1">
      <alignment horizontal="left" vertical="center" wrapText="1"/>
    </xf>
    <xf numFmtId="9" fontId="10" fillId="21" borderId="19" xfId="0" applyNumberFormat="1" applyFont="1" applyFill="1" applyBorder="1" applyAlignment="1">
      <alignment horizontal="left" vertical="center" wrapText="1"/>
    </xf>
    <xf numFmtId="164" fontId="9" fillId="21" borderId="109" xfId="3" applyNumberFormat="1" applyFont="1" applyFill="1" applyBorder="1" applyAlignment="1">
      <alignment horizontal="center" vertical="center" wrapText="1"/>
    </xf>
    <xf numFmtId="0" fontId="10" fillId="21" borderId="8" xfId="2" applyFont="1" applyFill="1" applyBorder="1" applyAlignment="1">
      <alignment horizontal="center" vertical="center" wrapText="1"/>
    </xf>
    <xf numFmtId="0" fontId="10" fillId="21" borderId="21" xfId="2" applyFont="1" applyFill="1" applyBorder="1" applyAlignment="1">
      <alignment horizontal="center" vertical="center" wrapText="1"/>
    </xf>
    <xf numFmtId="0" fontId="18" fillId="21" borderId="8" xfId="0" applyFont="1" applyFill="1" applyBorder="1" applyAlignment="1">
      <alignment horizontal="center" vertical="center" wrapText="1"/>
    </xf>
    <xf numFmtId="0" fontId="18" fillId="21" borderId="21" xfId="0" applyFont="1" applyFill="1" applyBorder="1" applyAlignment="1">
      <alignment horizontal="center" vertical="center" wrapText="1"/>
    </xf>
    <xf numFmtId="0" fontId="10" fillId="21" borderId="9" xfId="0" applyFont="1" applyFill="1" applyBorder="1" applyAlignment="1">
      <alignment horizontal="center" vertical="center" wrapText="1"/>
    </xf>
    <xf numFmtId="0" fontId="10" fillId="21" borderId="39" xfId="0" applyFont="1" applyFill="1" applyBorder="1" applyAlignment="1">
      <alignment horizontal="center" vertical="center" wrapText="1"/>
    </xf>
    <xf numFmtId="9" fontId="10" fillId="21" borderId="79" xfId="0" applyNumberFormat="1" applyFont="1" applyFill="1" applyBorder="1" applyAlignment="1">
      <alignment horizontal="left" vertical="center" wrapText="1"/>
    </xf>
    <xf numFmtId="9" fontId="10" fillId="21" borderId="80" xfId="0" applyNumberFormat="1" applyFont="1" applyFill="1" applyBorder="1" applyAlignment="1">
      <alignment horizontal="left" vertical="center" wrapText="1"/>
    </xf>
    <xf numFmtId="0" fontId="18" fillId="21" borderId="60" xfId="0" applyFont="1" applyFill="1" applyBorder="1" applyAlignment="1">
      <alignment horizontal="center" vertical="center"/>
    </xf>
    <xf numFmtId="0" fontId="18" fillId="21" borderId="76" xfId="0" applyFont="1" applyFill="1" applyBorder="1" applyAlignment="1">
      <alignment horizontal="center" vertical="center"/>
    </xf>
    <xf numFmtId="0" fontId="21" fillId="21" borderId="4" xfId="2" applyFont="1" applyFill="1" applyBorder="1" applyAlignment="1">
      <alignment horizontal="center" vertical="center" wrapText="1"/>
    </xf>
    <xf numFmtId="0" fontId="9" fillId="21" borderId="11" xfId="0" applyFont="1" applyFill="1" applyBorder="1" applyAlignment="1">
      <alignment horizontal="center" vertical="center" wrapText="1" readingOrder="1"/>
    </xf>
    <xf numFmtId="0" fontId="9" fillId="21" borderId="12" xfId="0" applyFont="1" applyFill="1" applyBorder="1" applyAlignment="1">
      <alignment horizontal="center" vertical="center" wrapText="1" readingOrder="1"/>
    </xf>
    <xf numFmtId="10" fontId="10" fillId="21" borderId="45" xfId="0" applyNumberFormat="1" applyFont="1" applyFill="1" applyBorder="1" applyAlignment="1" applyProtection="1">
      <alignment horizontal="center" vertical="center" wrapText="1"/>
      <protection locked="0"/>
    </xf>
    <xf numFmtId="10" fontId="10" fillId="21" borderId="22" xfId="0" applyNumberFormat="1" applyFont="1" applyFill="1" applyBorder="1" applyAlignment="1" applyProtection="1">
      <alignment horizontal="center" vertical="center" wrapText="1"/>
      <protection locked="0"/>
    </xf>
    <xf numFmtId="9" fontId="10" fillId="21" borderId="60" xfId="0" applyNumberFormat="1" applyFont="1" applyFill="1" applyBorder="1" applyAlignment="1">
      <alignment horizontal="left" vertical="center" wrapText="1"/>
    </xf>
    <xf numFmtId="0" fontId="10" fillId="21" borderId="4" xfId="2" applyFont="1" applyFill="1" applyBorder="1" applyAlignment="1">
      <alignment horizontal="center" vertical="center" wrapText="1"/>
    </xf>
    <xf numFmtId="0" fontId="18" fillId="21" borderId="4" xfId="0" applyFont="1" applyFill="1" applyBorder="1" applyAlignment="1">
      <alignment horizontal="center" vertical="center" wrapText="1"/>
    </xf>
    <xf numFmtId="0" fontId="10" fillId="21" borderId="4" xfId="0" applyFont="1" applyFill="1" applyBorder="1" applyAlignment="1">
      <alignment horizontal="center" vertical="center" wrapText="1"/>
    </xf>
    <xf numFmtId="0" fontId="10" fillId="21" borderId="21" xfId="0" applyFont="1" applyFill="1" applyBorder="1" applyAlignment="1">
      <alignment horizontal="center" vertical="center" wrapText="1"/>
    </xf>
    <xf numFmtId="9" fontId="10" fillId="21" borderId="6" xfId="0" applyNumberFormat="1" applyFont="1" applyFill="1" applyBorder="1" applyAlignment="1">
      <alignment horizontal="left" vertical="center" wrapText="1"/>
    </xf>
    <xf numFmtId="9" fontId="10" fillId="21" borderId="7" xfId="0" applyNumberFormat="1" applyFont="1" applyFill="1" applyBorder="1" applyAlignment="1">
      <alignment horizontal="left" vertical="center" wrapText="1"/>
    </xf>
    <xf numFmtId="0" fontId="18" fillId="21" borderId="11" xfId="0" applyFont="1" applyFill="1" applyBorder="1" applyAlignment="1">
      <alignment horizontal="center" vertical="center"/>
    </xf>
    <xf numFmtId="0" fontId="18" fillId="21" borderId="12" xfId="0" applyFont="1" applyFill="1" applyBorder="1" applyAlignment="1">
      <alignment horizontal="center" vertical="center"/>
    </xf>
    <xf numFmtId="9" fontId="9" fillId="21" borderId="11" xfId="0" applyNumberFormat="1" applyFont="1" applyFill="1" applyBorder="1" applyAlignment="1">
      <alignment horizontal="center" vertical="center" wrapText="1"/>
    </xf>
    <xf numFmtId="9" fontId="9" fillId="21" borderId="12" xfId="0" applyNumberFormat="1" applyFont="1" applyFill="1" applyBorder="1" applyAlignment="1">
      <alignment horizontal="center" vertical="center" wrapText="1"/>
    </xf>
    <xf numFmtId="0" fontId="10" fillId="21" borderId="95" xfId="2" applyFont="1" applyFill="1" applyBorder="1" applyAlignment="1">
      <alignment horizontal="center" vertical="center" wrapText="1"/>
    </xf>
    <xf numFmtId="0" fontId="18" fillId="21" borderId="95" xfId="0" applyFont="1" applyFill="1" applyBorder="1" applyAlignment="1">
      <alignment horizontal="center" vertical="center" wrapText="1"/>
    </xf>
    <xf numFmtId="9" fontId="10" fillId="21" borderId="5" xfId="0" applyNumberFormat="1" applyFont="1" applyFill="1" applyBorder="1" applyAlignment="1">
      <alignment horizontal="left" vertical="center" wrapText="1"/>
    </xf>
    <xf numFmtId="0" fontId="18" fillId="21" borderId="10" xfId="0" applyFont="1" applyFill="1" applyBorder="1" applyAlignment="1">
      <alignment horizontal="center" vertical="center"/>
    </xf>
    <xf numFmtId="0" fontId="10" fillId="21" borderId="20" xfId="2" applyFont="1" applyFill="1" applyBorder="1" applyAlignment="1">
      <alignment horizontal="center" vertical="center" wrapText="1"/>
    </xf>
    <xf numFmtId="0" fontId="10" fillId="21" borderId="31" xfId="2" applyFont="1" applyFill="1" applyBorder="1" applyAlignment="1">
      <alignment horizontal="center" vertical="center" wrapText="1"/>
    </xf>
    <xf numFmtId="0" fontId="10" fillId="21" borderId="97" xfId="2" applyFont="1" applyFill="1" applyBorder="1" applyAlignment="1">
      <alignment horizontal="center" vertical="center" wrapText="1"/>
    </xf>
    <xf numFmtId="0" fontId="18" fillId="21" borderId="96" xfId="0" applyFont="1" applyFill="1" applyBorder="1" applyAlignment="1">
      <alignment horizontal="center" vertical="center" wrapText="1"/>
    </xf>
    <xf numFmtId="0" fontId="10" fillId="21" borderId="8" xfId="0" applyFont="1" applyFill="1" applyBorder="1" applyAlignment="1">
      <alignment horizontal="center" vertical="center" wrapText="1"/>
    </xf>
    <xf numFmtId="0" fontId="10" fillId="21" borderId="96" xfId="0" applyFont="1" applyFill="1" applyBorder="1" applyAlignment="1">
      <alignment horizontal="center" vertical="center" wrapText="1"/>
    </xf>
    <xf numFmtId="9" fontId="9" fillId="21" borderId="10" xfId="0" applyNumberFormat="1" applyFont="1" applyFill="1" applyBorder="1" applyAlignment="1">
      <alignment horizontal="center" vertical="center" wrapText="1"/>
    </xf>
    <xf numFmtId="10" fontId="10" fillId="21" borderId="49" xfId="0" applyNumberFormat="1" applyFont="1" applyFill="1" applyBorder="1" applyAlignment="1" applyProtection="1">
      <alignment horizontal="center" vertical="center" wrapText="1"/>
      <protection locked="0"/>
    </xf>
    <xf numFmtId="9" fontId="26" fillId="21" borderId="11" xfId="0" applyNumberFormat="1" applyFont="1" applyFill="1" applyBorder="1" applyAlignment="1">
      <alignment horizontal="center" vertical="center" wrapText="1"/>
    </xf>
    <xf numFmtId="9" fontId="26" fillId="21" borderId="12" xfId="0" applyNumberFormat="1" applyFont="1" applyFill="1" applyBorder="1" applyAlignment="1">
      <alignment horizontal="center" vertical="center" wrapText="1"/>
    </xf>
    <xf numFmtId="9" fontId="26" fillId="21" borderId="10" xfId="0" applyNumberFormat="1" applyFont="1" applyFill="1" applyBorder="1" applyAlignment="1">
      <alignment horizontal="center" vertical="center" wrapText="1"/>
    </xf>
    <xf numFmtId="0" fontId="21" fillId="21" borderId="4" xfId="0" applyFont="1" applyFill="1" applyBorder="1" applyAlignment="1">
      <alignment horizontal="center" vertical="center" wrapText="1"/>
    </xf>
    <xf numFmtId="0" fontId="21" fillId="21" borderId="21" xfId="0" applyFont="1" applyFill="1" applyBorder="1" applyAlignment="1">
      <alignment horizontal="center" vertical="center" wrapText="1"/>
    </xf>
    <xf numFmtId="0" fontId="9" fillId="21" borderId="60" xfId="2" applyFont="1" applyFill="1" applyBorder="1" applyAlignment="1">
      <alignment horizontal="left" vertical="center" wrapText="1"/>
    </xf>
    <xf numFmtId="0" fontId="9" fillId="21" borderId="19" xfId="2" applyFont="1" applyFill="1" applyBorder="1" applyAlignment="1">
      <alignment horizontal="center" vertical="center" wrapText="1"/>
    </xf>
    <xf numFmtId="0" fontId="9" fillId="21" borderId="10" xfId="2" applyFont="1" applyFill="1" applyBorder="1" applyAlignment="1">
      <alignment horizontal="center" vertical="center" wrapText="1"/>
    </xf>
    <xf numFmtId="0" fontId="9" fillId="21" borderId="24" xfId="0" applyFont="1" applyFill="1" applyBorder="1" applyAlignment="1">
      <alignment horizontal="left" vertical="center" wrapText="1" readingOrder="1"/>
    </xf>
    <xf numFmtId="0" fontId="9" fillId="21" borderId="76" xfId="0" applyFont="1" applyFill="1" applyBorder="1" applyAlignment="1">
      <alignment horizontal="left" vertical="center" wrapText="1" readingOrder="1"/>
    </xf>
    <xf numFmtId="0" fontId="10" fillId="21" borderId="6" xfId="2" applyFont="1" applyFill="1" applyBorder="1" applyAlignment="1">
      <alignment horizontal="left" vertical="center" wrapText="1"/>
    </xf>
    <xf numFmtId="0" fontId="10" fillId="21" borderId="7" xfId="2" applyFont="1" applyFill="1" applyBorder="1" applyAlignment="1">
      <alignment horizontal="left" vertical="center" wrapText="1"/>
    </xf>
    <xf numFmtId="0" fontId="10" fillId="21" borderId="5" xfId="2" applyFont="1" applyFill="1" applyBorder="1" applyAlignment="1">
      <alignment horizontal="left" vertical="center" wrapText="1"/>
    </xf>
    <xf numFmtId="0" fontId="9" fillId="21" borderId="11" xfId="2" applyFont="1" applyFill="1" applyBorder="1" applyAlignment="1">
      <alignment horizontal="center" vertical="center" wrapText="1"/>
    </xf>
    <xf numFmtId="0" fontId="9" fillId="21" borderId="26" xfId="2" applyFont="1" applyFill="1" applyBorder="1" applyAlignment="1">
      <alignment horizontal="center" vertical="center" wrapText="1"/>
    </xf>
    <xf numFmtId="10" fontId="10" fillId="21" borderId="45" xfId="2" applyNumberFormat="1" applyFont="1" applyFill="1" applyBorder="1" applyAlignment="1" applyProtection="1">
      <alignment horizontal="center" vertical="center" wrapText="1"/>
      <protection locked="0"/>
    </xf>
    <xf numFmtId="10" fontId="10" fillId="21" borderId="22" xfId="2" applyNumberFormat="1" applyFont="1" applyFill="1" applyBorder="1" applyAlignment="1" applyProtection="1">
      <alignment horizontal="center" vertical="center" wrapText="1"/>
      <protection locked="0"/>
    </xf>
    <xf numFmtId="10" fontId="10" fillId="21" borderId="49" xfId="2" applyNumberFormat="1" applyFont="1" applyFill="1" applyBorder="1" applyAlignment="1" applyProtection="1">
      <alignment horizontal="center" vertical="center" wrapText="1"/>
      <protection locked="0"/>
    </xf>
    <xf numFmtId="0" fontId="9" fillId="21" borderId="60" xfId="0" applyFont="1" applyFill="1" applyBorder="1" applyAlignment="1">
      <alignment horizontal="left" vertical="center" wrapText="1" readingOrder="1"/>
    </xf>
    <xf numFmtId="0" fontId="10" fillId="21" borderId="11" xfId="2" applyFont="1" applyFill="1" applyBorder="1" applyAlignment="1">
      <alignment horizontal="center" vertical="center" wrapText="1"/>
    </xf>
    <xf numFmtId="0" fontId="10" fillId="21" borderId="12" xfId="2" applyFont="1" applyFill="1" applyBorder="1" applyAlignment="1">
      <alignment horizontal="center" vertical="center" wrapText="1"/>
    </xf>
    <xf numFmtId="0" fontId="10" fillId="21" borderId="10" xfId="2" applyFont="1" applyFill="1" applyBorder="1" applyAlignment="1">
      <alignment horizontal="center" vertical="center" wrapText="1"/>
    </xf>
    <xf numFmtId="0" fontId="10" fillId="21" borderId="24" xfId="2" applyFont="1" applyFill="1" applyBorder="1" applyAlignment="1">
      <alignment horizontal="left" vertical="center" wrapText="1"/>
    </xf>
    <xf numFmtId="0" fontId="10" fillId="21" borderId="17" xfId="0" applyFont="1" applyFill="1" applyBorder="1" applyAlignment="1">
      <alignment horizontal="center" vertical="center" wrapText="1"/>
    </xf>
    <xf numFmtId="0" fontId="9" fillId="21" borderId="60" xfId="0" applyFont="1" applyFill="1" applyBorder="1" applyAlignment="1">
      <alignment horizontal="center" vertical="center" wrapText="1"/>
    </xf>
    <xf numFmtId="0" fontId="9" fillId="21" borderId="24" xfId="0" applyFont="1" applyFill="1" applyBorder="1" applyAlignment="1">
      <alignment horizontal="center" vertical="center" wrapText="1"/>
    </xf>
    <xf numFmtId="0" fontId="9" fillId="21" borderId="76" xfId="0" applyFont="1" applyFill="1" applyBorder="1" applyAlignment="1">
      <alignment horizontal="center" vertical="center" wrapText="1"/>
    </xf>
    <xf numFmtId="9" fontId="9" fillId="21" borderId="24" xfId="0" applyNumberFormat="1" applyFont="1" applyFill="1" applyBorder="1" applyAlignment="1">
      <alignment horizontal="center" vertical="center" wrapText="1"/>
    </xf>
    <xf numFmtId="10" fontId="10" fillId="21" borderId="60" xfId="2" applyNumberFormat="1" applyFont="1" applyFill="1" applyBorder="1" applyAlignment="1" applyProtection="1">
      <alignment horizontal="center" vertical="center" wrapText="1"/>
      <protection locked="0"/>
    </xf>
    <xf numFmtId="10" fontId="10" fillId="21" borderId="24" xfId="2" applyNumberFormat="1" applyFont="1" applyFill="1" applyBorder="1" applyAlignment="1" applyProtection="1">
      <alignment horizontal="center" vertical="center" wrapText="1"/>
      <protection locked="0"/>
    </xf>
    <xf numFmtId="10" fontId="10" fillId="21" borderId="76" xfId="2" applyNumberFormat="1" applyFont="1" applyFill="1" applyBorder="1" applyAlignment="1" applyProtection="1">
      <alignment horizontal="center" vertical="center" wrapText="1"/>
      <protection locked="0"/>
    </xf>
    <xf numFmtId="0" fontId="10" fillId="21" borderId="60" xfId="2" applyFont="1" applyFill="1" applyBorder="1" applyAlignment="1">
      <alignment horizontal="left" vertical="center" wrapText="1"/>
    </xf>
    <xf numFmtId="0" fontId="10" fillId="21" borderId="76" xfId="2" applyFont="1" applyFill="1" applyBorder="1" applyAlignment="1">
      <alignment horizontal="left" vertical="center" wrapText="1"/>
    </xf>
    <xf numFmtId="9" fontId="9" fillId="21" borderId="24" xfId="0" applyNumberFormat="1" applyFont="1" applyFill="1" applyBorder="1" applyAlignment="1">
      <alignment horizontal="left" vertical="center" wrapText="1"/>
    </xf>
    <xf numFmtId="164" fontId="9" fillId="21" borderId="108" xfId="3" applyNumberFormat="1" applyFont="1" applyFill="1" applyBorder="1" applyAlignment="1">
      <alignment horizontal="center" vertical="center" wrapText="1"/>
    </xf>
    <xf numFmtId="9" fontId="10" fillId="21" borderId="23" xfId="0" applyNumberFormat="1" applyFont="1" applyFill="1" applyBorder="1" applyAlignment="1">
      <alignment horizontal="left" vertical="center" wrapText="1"/>
    </xf>
    <xf numFmtId="0" fontId="18" fillId="21" borderId="24" xfId="0" applyFont="1" applyFill="1" applyBorder="1" applyAlignment="1">
      <alignment horizontal="center" vertical="center"/>
    </xf>
    <xf numFmtId="0" fontId="9" fillId="21" borderId="11" xfId="0" applyFont="1" applyFill="1" applyBorder="1" applyAlignment="1">
      <alignment horizontal="center" vertical="center" wrapText="1"/>
    </xf>
    <xf numFmtId="0" fontId="9" fillId="21" borderId="12" xfId="0" applyFont="1" applyFill="1" applyBorder="1" applyAlignment="1">
      <alignment horizontal="center" vertical="center" wrapText="1"/>
    </xf>
    <xf numFmtId="0" fontId="9" fillId="21" borderId="10" xfId="0" applyFont="1" applyFill="1" applyBorder="1" applyAlignment="1">
      <alignment horizontal="center" vertical="center" wrapText="1"/>
    </xf>
    <xf numFmtId="0" fontId="9" fillId="21" borderId="19" xfId="0" applyFont="1" applyFill="1" applyBorder="1" applyAlignment="1">
      <alignment horizontal="left" vertical="center" wrapText="1" readingOrder="1"/>
    </xf>
    <xf numFmtId="0" fontId="10" fillId="21" borderId="6" xfId="0" applyFont="1" applyFill="1" applyBorder="1" applyAlignment="1">
      <alignment horizontal="left" vertical="center" wrapText="1"/>
    </xf>
    <xf numFmtId="0" fontId="10" fillId="21" borderId="7" xfId="0" applyFont="1" applyFill="1" applyBorder="1" applyAlignment="1">
      <alignment horizontal="left" vertical="center" wrapText="1"/>
    </xf>
    <xf numFmtId="0" fontId="10" fillId="21" borderId="5" xfId="0" applyFont="1" applyFill="1" applyBorder="1" applyAlignment="1">
      <alignment horizontal="left" vertical="center" wrapText="1"/>
    </xf>
    <xf numFmtId="0" fontId="9" fillId="21" borderId="45" xfId="0" applyFont="1" applyFill="1" applyBorder="1" applyAlignment="1">
      <alignment horizontal="center" vertical="center" wrapText="1"/>
    </xf>
    <xf numFmtId="0" fontId="9" fillId="21" borderId="22" xfId="0" applyFont="1" applyFill="1" applyBorder="1" applyAlignment="1">
      <alignment horizontal="center" vertical="center" wrapText="1"/>
    </xf>
    <xf numFmtId="0" fontId="9" fillId="21" borderId="49" xfId="0" applyFont="1" applyFill="1" applyBorder="1" applyAlignment="1">
      <alignment horizontal="center" vertical="center" wrapText="1"/>
    </xf>
    <xf numFmtId="10" fontId="10" fillId="27" borderId="45" xfId="0" applyNumberFormat="1" applyFont="1" applyFill="1" applyBorder="1" applyAlignment="1" applyProtection="1">
      <alignment horizontal="center" vertical="center" wrapText="1"/>
      <protection locked="0"/>
    </xf>
    <xf numFmtId="10" fontId="10" fillId="27" borderId="22" xfId="0" applyNumberFormat="1" applyFont="1" applyFill="1" applyBorder="1" applyAlignment="1" applyProtection="1">
      <alignment horizontal="center" vertical="center" wrapText="1"/>
      <protection locked="0"/>
    </xf>
    <xf numFmtId="10" fontId="10" fillId="27" borderId="49" xfId="0" applyNumberFormat="1" applyFont="1" applyFill="1" applyBorder="1" applyAlignment="1" applyProtection="1">
      <alignment horizontal="center" vertical="center" wrapText="1"/>
      <protection locked="0"/>
    </xf>
    <xf numFmtId="10" fontId="10" fillId="21" borderId="11" xfId="2" applyNumberFormat="1" applyFont="1" applyFill="1" applyBorder="1" applyAlignment="1" applyProtection="1">
      <alignment horizontal="center" vertical="center" wrapText="1"/>
      <protection locked="0"/>
    </xf>
    <xf numFmtId="10" fontId="10" fillId="21" borderId="12" xfId="2" applyNumberFormat="1" applyFont="1" applyFill="1" applyBorder="1" applyAlignment="1" applyProtection="1">
      <alignment horizontal="center" vertical="center" wrapText="1"/>
      <protection locked="0"/>
    </xf>
    <xf numFmtId="0" fontId="9" fillId="21" borderId="11" xfId="0" applyFont="1" applyFill="1" applyBorder="1" applyAlignment="1">
      <alignment horizontal="left" vertical="center" wrapText="1" readingOrder="1"/>
    </xf>
    <xf numFmtId="0" fontId="9" fillId="21" borderId="56" xfId="0" applyFont="1" applyFill="1" applyBorder="1" applyAlignment="1">
      <alignment horizontal="left" vertical="center" wrapText="1" readingOrder="1"/>
    </xf>
    <xf numFmtId="0" fontId="9" fillId="21" borderId="102" xfId="0" applyFont="1" applyFill="1" applyBorder="1" applyAlignment="1">
      <alignment horizontal="left" vertical="center" wrapText="1" readingOrder="1"/>
    </xf>
    <xf numFmtId="0" fontId="9" fillId="21" borderId="24" xfId="0" applyFont="1" applyFill="1" applyBorder="1" applyAlignment="1">
      <alignment horizontal="left" vertical="center" wrapText="1"/>
    </xf>
    <xf numFmtId="0" fontId="9" fillId="21" borderId="76" xfId="0" applyFont="1" applyFill="1" applyBorder="1" applyAlignment="1">
      <alignment horizontal="left" vertical="center" wrapText="1"/>
    </xf>
    <xf numFmtId="164" fontId="9" fillId="21" borderId="45" xfId="3" applyNumberFormat="1" applyFont="1" applyFill="1" applyBorder="1" applyAlignment="1">
      <alignment horizontal="center" vertical="center" wrapText="1"/>
    </xf>
    <xf numFmtId="164" fontId="9" fillId="21" borderId="137" xfId="3" applyNumberFormat="1" applyFont="1" applyFill="1" applyBorder="1" applyAlignment="1">
      <alignment horizontal="center" vertical="center" wrapText="1"/>
    </xf>
    <xf numFmtId="164" fontId="9" fillId="21" borderId="136" xfId="3" applyNumberFormat="1" applyFont="1" applyFill="1" applyBorder="1" applyAlignment="1">
      <alignment horizontal="center" vertical="center" wrapText="1"/>
    </xf>
    <xf numFmtId="0" fontId="9" fillId="21" borderId="60" xfId="0" applyFont="1" applyFill="1" applyBorder="1" applyAlignment="1">
      <alignment horizontal="left" vertical="center" wrapText="1"/>
    </xf>
    <xf numFmtId="9" fontId="9" fillId="21" borderId="26" xfId="0" applyNumberFormat="1" applyFont="1" applyFill="1" applyBorder="1" applyAlignment="1">
      <alignment horizontal="left" vertical="center" wrapText="1"/>
    </xf>
    <xf numFmtId="0" fontId="9" fillId="21" borderId="26" xfId="0" applyFont="1" applyFill="1" applyBorder="1" applyAlignment="1">
      <alignment horizontal="left" vertical="center" wrapText="1" readingOrder="1"/>
    </xf>
    <xf numFmtId="9" fontId="10" fillId="16" borderId="139" xfId="0" applyNumberFormat="1" applyFont="1" applyFill="1" applyBorder="1" applyAlignment="1">
      <alignment horizontal="left" vertical="center" wrapText="1"/>
    </xf>
    <xf numFmtId="9" fontId="10" fillId="16" borderId="115" xfId="0" applyNumberFormat="1" applyFont="1" applyFill="1" applyBorder="1" applyAlignment="1">
      <alignment horizontal="left" vertical="center" wrapText="1"/>
    </xf>
    <xf numFmtId="9" fontId="10" fillId="16" borderId="116" xfId="0" applyNumberFormat="1" applyFont="1" applyFill="1" applyBorder="1" applyAlignment="1">
      <alignment horizontal="left" vertical="center" wrapText="1"/>
    </xf>
    <xf numFmtId="0" fontId="10" fillId="16" borderId="138" xfId="0" applyFont="1" applyFill="1" applyBorder="1" applyAlignment="1">
      <alignment horizontal="center" vertical="center" wrapText="1"/>
    </xf>
    <xf numFmtId="0" fontId="10" fillId="16" borderId="47" xfId="0" applyFont="1" applyFill="1" applyBorder="1" applyAlignment="1">
      <alignment horizontal="center" vertical="center" wrapText="1"/>
    </xf>
    <xf numFmtId="0" fontId="10" fillId="16" borderId="117" xfId="0" applyFont="1" applyFill="1" applyBorder="1" applyAlignment="1">
      <alignment horizontal="center" vertical="center" wrapText="1"/>
    </xf>
    <xf numFmtId="10" fontId="10" fillId="16" borderId="138" xfId="0" applyNumberFormat="1" applyFont="1" applyFill="1" applyBorder="1" applyAlignment="1" applyProtection="1">
      <alignment horizontal="center" vertical="center" wrapText="1"/>
      <protection locked="0"/>
    </xf>
    <xf numFmtId="10" fontId="10" fillId="16" borderId="47" xfId="0" applyNumberFormat="1" applyFont="1" applyFill="1" applyBorder="1" applyAlignment="1" applyProtection="1">
      <alignment horizontal="center" vertical="center" wrapText="1"/>
      <protection locked="0"/>
    </xf>
    <xf numFmtId="10" fontId="10" fillId="16" borderId="117" xfId="0" applyNumberFormat="1" applyFont="1" applyFill="1" applyBorder="1" applyAlignment="1" applyProtection="1">
      <alignment horizontal="center" vertical="center" wrapText="1"/>
      <protection locked="0"/>
    </xf>
    <xf numFmtId="0" fontId="40" fillId="3" borderId="1" xfId="0" applyFont="1" applyFill="1" applyBorder="1" applyAlignment="1">
      <alignment horizontal="center" vertical="center"/>
    </xf>
    <xf numFmtId="0" fontId="40" fillId="3" borderId="2" xfId="0" applyFont="1" applyFill="1" applyBorder="1" applyAlignment="1">
      <alignment horizontal="center" vertical="center"/>
    </xf>
    <xf numFmtId="0" fontId="40" fillId="3" borderId="3" xfId="0" applyFont="1" applyFill="1" applyBorder="1" applyAlignment="1">
      <alignment horizontal="center" vertical="center"/>
    </xf>
    <xf numFmtId="0" fontId="40" fillId="19" borderId="1" xfId="0" applyFont="1" applyFill="1" applyBorder="1" applyAlignment="1">
      <alignment horizontal="center" vertical="center"/>
    </xf>
    <xf numFmtId="0" fontId="40" fillId="19" borderId="2" xfId="0" applyFont="1" applyFill="1" applyBorder="1" applyAlignment="1">
      <alignment horizontal="center" vertical="center"/>
    </xf>
    <xf numFmtId="0" fontId="40" fillId="19" borderId="3" xfId="0" applyFont="1" applyFill="1" applyBorder="1" applyAlignment="1">
      <alignment horizontal="center" vertical="center"/>
    </xf>
    <xf numFmtId="0" fontId="20" fillId="4" borderId="9" xfId="2" applyFont="1" applyFill="1" applyBorder="1" applyAlignment="1">
      <alignment horizontal="center" vertical="center" wrapText="1"/>
    </xf>
    <xf numFmtId="0" fontId="20" fillId="4" borderId="20" xfId="2" applyFont="1" applyFill="1" applyBorder="1" applyAlignment="1">
      <alignment horizontal="center" vertical="center" wrapText="1"/>
    </xf>
    <xf numFmtId="0" fontId="20" fillId="4" borderId="1" xfId="2" applyFont="1" applyFill="1" applyBorder="1" applyAlignment="1">
      <alignment horizontal="center" vertical="center" wrapText="1"/>
    </xf>
    <xf numFmtId="0" fontId="20" fillId="4" borderId="3" xfId="2" applyFont="1" applyFill="1" applyBorder="1" applyAlignment="1">
      <alignment horizontal="center" vertical="center" wrapText="1"/>
    </xf>
    <xf numFmtId="0" fontId="24" fillId="21" borderId="8" xfId="2" applyFont="1" applyFill="1" applyBorder="1" applyAlignment="1">
      <alignment horizontal="center" vertical="center" textRotation="90" wrapText="1"/>
    </xf>
    <xf numFmtId="0" fontId="24" fillId="21" borderId="4" xfId="2" applyFont="1" applyFill="1" applyBorder="1" applyAlignment="1">
      <alignment horizontal="center" vertical="center" textRotation="90" wrapText="1"/>
    </xf>
    <xf numFmtId="0" fontId="46" fillId="13" borderId="79" xfId="4" applyFont="1" applyFill="1" applyBorder="1" applyAlignment="1" applyProtection="1">
      <alignment horizontal="left" vertical="center" wrapText="1"/>
      <protection locked="0"/>
    </xf>
    <xf numFmtId="0" fontId="46" fillId="13" borderId="23" xfId="4" applyFont="1" applyFill="1" applyBorder="1" applyAlignment="1" applyProtection="1">
      <alignment horizontal="left" vertical="center" wrapText="1"/>
      <protection locked="0"/>
    </xf>
    <xf numFmtId="0" fontId="46" fillId="13" borderId="80" xfId="4" applyFont="1" applyFill="1" applyBorder="1" applyAlignment="1" applyProtection="1">
      <alignment horizontal="left" vertical="center" wrapText="1"/>
      <protection locked="0"/>
    </xf>
    <xf numFmtId="0" fontId="18" fillId="13" borderId="11" xfId="0" applyFont="1" applyFill="1" applyBorder="1" applyAlignment="1">
      <alignment horizontal="center" vertical="center"/>
    </xf>
    <xf numFmtId="0" fontId="18" fillId="13" borderId="12" xfId="0" applyFont="1" applyFill="1" applyBorder="1" applyAlignment="1">
      <alignment horizontal="center" vertical="center"/>
    </xf>
    <xf numFmtId="0" fontId="18" fillId="13" borderId="10" xfId="0" applyFont="1" applyFill="1" applyBorder="1" applyAlignment="1">
      <alignment horizontal="center" vertical="center"/>
    </xf>
    <xf numFmtId="0" fontId="46" fillId="13" borderId="60" xfId="4" applyFont="1" applyFill="1" applyBorder="1" applyAlignment="1" applyProtection="1">
      <alignment horizontal="center" vertical="center" wrapText="1"/>
      <protection locked="0"/>
    </xf>
    <xf numFmtId="0" fontId="46" fillId="13" borderId="24" xfId="4" applyFont="1" applyFill="1" applyBorder="1" applyAlignment="1" applyProtection="1">
      <alignment horizontal="center" vertical="center" wrapText="1"/>
      <protection locked="0"/>
    </xf>
    <xf numFmtId="0" fontId="46" fillId="13" borderId="76" xfId="4" applyFont="1" applyFill="1" applyBorder="1" applyAlignment="1" applyProtection="1">
      <alignment horizontal="center" vertical="center" wrapText="1"/>
      <protection locked="0"/>
    </xf>
    <xf numFmtId="10" fontId="46" fillId="13" borderId="60" xfId="4" applyNumberFormat="1" applyFont="1" applyFill="1" applyBorder="1" applyAlignment="1" applyProtection="1">
      <alignment horizontal="center" vertical="center" wrapText="1"/>
      <protection locked="0"/>
    </xf>
    <xf numFmtId="10" fontId="46" fillId="13" borderId="24" xfId="4" applyNumberFormat="1" applyFont="1" applyFill="1" applyBorder="1" applyAlignment="1" applyProtection="1">
      <alignment horizontal="center" vertical="center" wrapText="1"/>
      <protection locked="0"/>
    </xf>
    <xf numFmtId="10" fontId="46" fillId="13" borderId="76" xfId="4" applyNumberFormat="1" applyFont="1" applyFill="1" applyBorder="1" applyAlignment="1" applyProtection="1">
      <alignment horizontal="center" vertical="center" wrapText="1"/>
      <protection locked="0"/>
    </xf>
    <xf numFmtId="0" fontId="46" fillId="13" borderId="60" xfId="0" applyFont="1" applyFill="1" applyBorder="1" applyAlignment="1">
      <alignment horizontal="left" vertical="center" wrapText="1"/>
    </xf>
    <xf numFmtId="0" fontId="46" fillId="13" borderId="24" xfId="0" applyFont="1" applyFill="1" applyBorder="1" applyAlignment="1">
      <alignment horizontal="left" vertical="center" wrapText="1"/>
    </xf>
    <xf numFmtId="164" fontId="46" fillId="13" borderId="107" xfId="3" applyNumberFormat="1" applyFont="1" applyFill="1" applyBorder="1" applyAlignment="1">
      <alignment horizontal="center" vertical="center" wrapText="1"/>
    </xf>
    <xf numFmtId="164" fontId="46" fillId="13" borderId="104" xfId="3" applyNumberFormat="1" applyFont="1" applyFill="1" applyBorder="1" applyAlignment="1">
      <alignment horizontal="center" vertical="center" wrapText="1"/>
    </xf>
    <xf numFmtId="0" fontId="46" fillId="13" borderId="19" xfId="0" applyFont="1" applyFill="1" applyBorder="1" applyAlignment="1">
      <alignment horizontal="left" vertical="center" wrapText="1"/>
    </xf>
    <xf numFmtId="0" fontId="46" fillId="13" borderId="26" xfId="0" applyFont="1" applyFill="1" applyBorder="1" applyAlignment="1">
      <alignment horizontal="left" vertical="center" wrapText="1"/>
    </xf>
    <xf numFmtId="164" fontId="46" fillId="13" borderId="109" xfId="3" applyNumberFormat="1" applyFont="1" applyFill="1" applyBorder="1" applyAlignment="1">
      <alignment horizontal="center" vertical="center" wrapText="1"/>
    </xf>
    <xf numFmtId="164" fontId="46" fillId="13" borderId="108" xfId="3" applyNumberFormat="1" applyFont="1" applyFill="1" applyBorder="1" applyAlignment="1">
      <alignment horizontal="center" vertical="center" wrapText="1"/>
    </xf>
    <xf numFmtId="0" fontId="46" fillId="13" borderId="10" xfId="0" applyFont="1" applyFill="1" applyBorder="1" applyAlignment="1">
      <alignment horizontal="left" vertical="center" wrapText="1"/>
    </xf>
    <xf numFmtId="164" fontId="46" fillId="13" borderId="49" xfId="3" applyNumberFormat="1" applyFont="1" applyFill="1" applyBorder="1" applyAlignment="1">
      <alignment horizontal="center" vertical="center" wrapText="1"/>
    </xf>
    <xf numFmtId="0" fontId="17" fillId="13" borderId="112" xfId="2" applyFont="1" applyFill="1" applyBorder="1" applyAlignment="1">
      <alignment horizontal="center" vertical="center" wrapText="1"/>
    </xf>
    <xf numFmtId="0" fontId="17" fillId="13" borderId="113" xfId="2" applyFont="1" applyFill="1" applyBorder="1" applyAlignment="1">
      <alignment horizontal="center" vertical="center" wrapText="1"/>
    </xf>
    <xf numFmtId="0" fontId="10" fillId="13" borderId="112" xfId="2" applyFont="1" applyFill="1" applyBorder="1" applyAlignment="1">
      <alignment horizontal="center" vertical="center" wrapText="1"/>
    </xf>
    <xf numFmtId="0" fontId="10" fillId="13" borderId="113" xfId="2" applyFont="1" applyFill="1" applyBorder="1" applyAlignment="1">
      <alignment horizontal="center" vertical="center" wrapText="1"/>
    </xf>
    <xf numFmtId="0" fontId="18" fillId="13" borderId="112" xfId="0" applyFont="1" applyFill="1" applyBorder="1" applyAlignment="1">
      <alignment horizontal="center" vertical="center" wrapText="1"/>
    </xf>
    <xf numFmtId="0" fontId="18" fillId="13" borderId="113" xfId="0" applyFont="1" applyFill="1" applyBorder="1" applyAlignment="1">
      <alignment horizontal="center" vertical="center" wrapText="1"/>
    </xf>
    <xf numFmtId="0" fontId="10" fillId="13" borderId="134" xfId="0" applyFont="1" applyFill="1" applyBorder="1" applyAlignment="1">
      <alignment horizontal="center" vertical="center" wrapText="1"/>
    </xf>
    <xf numFmtId="0" fontId="10" fillId="13" borderId="135" xfId="0" applyFont="1" applyFill="1" applyBorder="1" applyAlignment="1">
      <alignment horizontal="center" vertical="center" wrapText="1"/>
    </xf>
    <xf numFmtId="9" fontId="10" fillId="13" borderId="114" xfId="0" applyNumberFormat="1" applyFont="1" applyFill="1" applyBorder="1" applyAlignment="1">
      <alignment horizontal="left" vertical="center" wrapText="1"/>
    </xf>
    <xf numFmtId="9" fontId="10" fillId="13" borderId="67" xfId="0" applyNumberFormat="1" applyFont="1" applyFill="1" applyBorder="1" applyAlignment="1">
      <alignment horizontal="left" vertical="center" wrapText="1"/>
    </xf>
    <xf numFmtId="0" fontId="18" fillId="16" borderId="130" xfId="0" applyFont="1" applyFill="1" applyBorder="1" applyAlignment="1">
      <alignment horizontal="center" vertical="center"/>
    </xf>
    <xf numFmtId="0" fontId="18" fillId="16" borderId="131" xfId="0" applyFont="1" applyFill="1" applyBorder="1" applyAlignment="1">
      <alignment horizontal="center" vertical="center"/>
    </xf>
    <xf numFmtId="0" fontId="10" fillId="16" borderId="130" xfId="0" applyFont="1" applyFill="1" applyBorder="1" applyAlignment="1">
      <alignment horizontal="center" vertical="center" wrapText="1"/>
    </xf>
    <xf numFmtId="0" fontId="10" fillId="16" borderId="131" xfId="0" applyFont="1" applyFill="1" applyBorder="1" applyAlignment="1">
      <alignment horizontal="center" vertical="center" wrapText="1"/>
    </xf>
    <xf numFmtId="0" fontId="21" fillId="16" borderId="8" xfId="0" applyFont="1" applyFill="1" applyBorder="1" applyAlignment="1">
      <alignment horizontal="center" vertical="center" wrapText="1"/>
    </xf>
    <xf numFmtId="0" fontId="21" fillId="16" borderId="21" xfId="0" applyFont="1" applyFill="1" applyBorder="1" applyAlignment="1">
      <alignment horizontal="center" vertical="center" wrapText="1"/>
    </xf>
    <xf numFmtId="0" fontId="21" fillId="16" borderId="4" xfId="0" applyFont="1" applyFill="1" applyBorder="1" applyAlignment="1">
      <alignment horizontal="center" vertical="center" wrapText="1"/>
    </xf>
  </cellXfs>
  <cellStyles count="5">
    <cellStyle name="Énfasis1" xfId="2" builtinId="29"/>
    <cellStyle name="Normal" xfId="0" builtinId="0"/>
    <cellStyle name="Normal 2 2" xfId="4"/>
    <cellStyle name="Porcentaje" xfId="1" builtinId="5"/>
    <cellStyle name="Porcentaje 4"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 Id="rId9" Type="http://schemas.microsoft.com/office/2017/10/relationships/person" Target="persons/person.xml"/></Relationships>
</file>

<file path=xl/persons/person.xml><?xml version="1.0" encoding="utf-8"?>
<personList xmlns="http://schemas.microsoft.com/office/spreadsheetml/2018/threadedcomments" xmlns:x="http://schemas.openxmlformats.org/spreadsheetml/2006/main">
  <person displayName="Narda Veronica Velandia Cely" id="{80F6326F-55F1-DF43-991D-371FF3685480}" userId="S::narda.velandia@aerocivil.gov.co::bbc6dd44-aeec-48ac-a3f4-4a329e5ef4eb" providerId="AD"/>
</personList>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F471" dT="2020-12-19T14:29:39.05" personId="{80F6326F-55F1-DF43-991D-371FF3685480}" id="{65EA3B6A-A008-0845-8059-AFB9FB246B47}">
    <text>Consultar el tema de estado de diseño</text>
  </threadedComment>
</ThreadedComments>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 Id="rId4" Type="http://schemas.microsoft.com/office/2017/10/relationships/threadedComment" Target="../threadedComments/threadedComment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P909"/>
  <sheetViews>
    <sheetView tabSelected="1" zoomScale="60" zoomScaleNormal="60" zoomScaleSheetLayoutView="25" zoomScalePageLayoutView="50" workbookViewId="0">
      <pane xSplit="4" ySplit="2" topLeftCell="E587" activePane="bottomRight" state="frozen"/>
      <selection pane="topRight" activeCell="E1" sqref="E1"/>
      <selection pane="bottomLeft" activeCell="A3" sqref="A3"/>
      <selection pane="bottomRight" activeCell="B587" sqref="B587:B740"/>
    </sheetView>
  </sheetViews>
  <sheetFormatPr baseColWidth="10" defaultColWidth="10.875" defaultRowHeight="20.25" outlineLevelCol="1" x14ac:dyDescent="0.3"/>
  <cols>
    <col min="1" max="1" width="19.625" style="1" customWidth="1"/>
    <col min="2" max="2" width="20.125" style="49" customWidth="1"/>
    <col min="3" max="3" width="9.875" style="50" customWidth="1" outlineLevel="1"/>
    <col min="4" max="4" width="30" style="49" customWidth="1" outlineLevel="1"/>
    <col min="5" max="5" width="12.5" style="50" customWidth="1" outlineLevel="1"/>
    <col min="6" max="6" width="31.375" style="49" customWidth="1" outlineLevel="1"/>
    <col min="7" max="7" width="57.375" style="51" customWidth="1"/>
    <col min="8" max="8" width="18.875" style="52" customWidth="1" outlineLevel="1"/>
    <col min="9" max="9" width="24" style="49" customWidth="1"/>
    <col min="10" max="10" width="37.625" style="49" customWidth="1"/>
    <col min="11" max="11" width="11.375" style="54" customWidth="1"/>
    <col min="12" max="12" width="64" style="128" customWidth="1"/>
    <col min="13" max="13" width="9" style="1" bestFit="1" customWidth="1"/>
    <col min="14" max="14" width="4.875" style="1" customWidth="1"/>
    <col min="15" max="28" width="11.125" style="1" customWidth="1"/>
    <col min="29" max="29" width="10.875" style="1" bestFit="1" customWidth="1"/>
    <col min="30" max="30" width="16" style="60" hidden="1" customWidth="1"/>
    <col min="31" max="31" width="11.625" style="48" hidden="1" customWidth="1" outlineLevel="1"/>
    <col min="32" max="32" width="10.875" style="48" hidden="1" customWidth="1" outlineLevel="1"/>
    <col min="33" max="33" width="16" style="1" hidden="1" customWidth="1" outlineLevel="1"/>
    <col min="34" max="34" width="21.125" style="1" hidden="1" customWidth="1" outlineLevel="1"/>
    <col min="35" max="35" width="16.5" style="59" hidden="1" customWidth="1" outlineLevel="1"/>
    <col min="36" max="41" width="10.875" style="1" hidden="1" customWidth="1" outlineLevel="1"/>
    <col min="42" max="42" width="10.875" style="1" collapsed="1"/>
    <col min="43" max="16384" width="10.875" style="1"/>
  </cols>
  <sheetData>
    <row r="1" spans="1:41" ht="39.950000000000003" customHeight="1" thickBot="1" x14ac:dyDescent="0.25">
      <c r="A1" s="129" t="s">
        <v>0</v>
      </c>
      <c r="B1" s="1297" t="s">
        <v>1</v>
      </c>
      <c r="C1" s="1298"/>
      <c r="D1" s="1298"/>
      <c r="E1" s="1298"/>
      <c r="F1" s="1299"/>
      <c r="G1" s="1300">
        <v>2021</v>
      </c>
      <c r="H1" s="1301"/>
      <c r="I1" s="1301"/>
      <c r="J1" s="1301"/>
      <c r="K1" s="1301"/>
      <c r="L1" s="1301"/>
      <c r="M1" s="1301"/>
      <c r="N1" s="1301"/>
      <c r="O1" s="1301"/>
      <c r="P1" s="1301"/>
      <c r="Q1" s="1301"/>
      <c r="R1" s="1301"/>
      <c r="S1" s="1301"/>
      <c r="T1" s="1301"/>
      <c r="U1" s="1301"/>
      <c r="V1" s="1301"/>
      <c r="W1" s="1301"/>
      <c r="X1" s="1301"/>
      <c r="Y1" s="1301"/>
      <c r="Z1" s="1301"/>
      <c r="AA1" s="1301"/>
      <c r="AB1" s="1301"/>
      <c r="AC1" s="1301"/>
      <c r="AD1" s="1301"/>
      <c r="AE1" s="1301"/>
      <c r="AF1" s="1301"/>
      <c r="AG1" s="1301"/>
      <c r="AH1" s="1301"/>
      <c r="AI1" s="1301"/>
      <c r="AJ1" s="1301"/>
      <c r="AK1" s="1301"/>
      <c r="AL1" s="1301"/>
      <c r="AM1" s="1301"/>
      <c r="AN1" s="1301"/>
      <c r="AO1" s="1302"/>
    </row>
    <row r="2" spans="1:41" s="60" customFormat="1" ht="39.950000000000003" customHeight="1" thickBot="1" x14ac:dyDescent="0.3">
      <c r="A2" s="2" t="s">
        <v>2</v>
      </c>
      <c r="B2" s="130" t="s">
        <v>3</v>
      </c>
      <c r="C2" s="130" t="s">
        <v>4</v>
      </c>
      <c r="D2" s="130" t="s">
        <v>5</v>
      </c>
      <c r="E2" s="130" t="s">
        <v>6</v>
      </c>
      <c r="F2" s="131" t="s">
        <v>7</v>
      </c>
      <c r="G2" s="134" t="s">
        <v>8</v>
      </c>
      <c r="H2" s="132" t="s">
        <v>9</v>
      </c>
      <c r="I2" s="133" t="s">
        <v>10</v>
      </c>
      <c r="J2" s="133" t="s">
        <v>11</v>
      </c>
      <c r="K2" s="53" t="s">
        <v>12</v>
      </c>
      <c r="L2" s="133" t="s">
        <v>13</v>
      </c>
      <c r="M2" s="1303" t="s">
        <v>14</v>
      </c>
      <c r="N2" s="1304"/>
      <c r="O2" s="3">
        <v>44256</v>
      </c>
      <c r="P2" s="3">
        <v>44348</v>
      </c>
      <c r="Q2" s="3">
        <v>44440</v>
      </c>
      <c r="R2" s="3">
        <v>44531</v>
      </c>
      <c r="S2" s="8" t="s">
        <v>15</v>
      </c>
      <c r="T2" s="8" t="s">
        <v>16</v>
      </c>
      <c r="U2" s="8" t="s">
        <v>17</v>
      </c>
      <c r="V2" s="8" t="s">
        <v>18</v>
      </c>
      <c r="W2" s="8" t="s">
        <v>19</v>
      </c>
      <c r="X2" s="2" t="s">
        <v>20</v>
      </c>
      <c r="Y2" s="2" t="s">
        <v>21</v>
      </c>
      <c r="Z2" s="2" t="s">
        <v>22</v>
      </c>
      <c r="AA2" s="2" t="s">
        <v>23</v>
      </c>
      <c r="AB2" s="2" t="s">
        <v>24</v>
      </c>
      <c r="AC2" s="2" t="s">
        <v>25</v>
      </c>
      <c r="AD2" s="2" t="s">
        <v>26</v>
      </c>
      <c r="AE2" s="8" t="s">
        <v>27</v>
      </c>
      <c r="AF2" s="8" t="s">
        <v>28</v>
      </c>
      <c r="AG2" s="4" t="s">
        <v>29</v>
      </c>
      <c r="AH2" s="5" t="s">
        <v>30</v>
      </c>
      <c r="AI2" s="2" t="s">
        <v>31</v>
      </c>
      <c r="AJ2" s="1305" t="s">
        <v>32</v>
      </c>
      <c r="AK2" s="1306"/>
      <c r="AL2" s="1305" t="s">
        <v>33</v>
      </c>
      <c r="AM2" s="1306"/>
      <c r="AN2" s="1305" t="s">
        <v>34</v>
      </c>
      <c r="AO2" s="1306"/>
    </row>
    <row r="3" spans="1:41" ht="39.950000000000003" customHeight="1" thickBot="1" x14ac:dyDescent="0.25">
      <c r="A3" s="1174" t="s">
        <v>35</v>
      </c>
      <c r="B3" s="1176" t="s">
        <v>36</v>
      </c>
      <c r="C3" s="1179">
        <v>1</v>
      </c>
      <c r="D3" s="1187" t="s">
        <v>37</v>
      </c>
      <c r="E3" s="1189">
        <v>1</v>
      </c>
      <c r="F3" s="1221" t="s">
        <v>38</v>
      </c>
      <c r="G3" s="1266" t="s">
        <v>39</v>
      </c>
      <c r="H3" s="1209">
        <v>1</v>
      </c>
      <c r="I3" s="1262" t="s">
        <v>40</v>
      </c>
      <c r="J3" s="1262" t="s">
        <v>41</v>
      </c>
      <c r="K3" s="1272">
        <v>0</v>
      </c>
      <c r="L3" s="1285" t="s">
        <v>42</v>
      </c>
      <c r="M3" s="1172">
        <v>0.1</v>
      </c>
      <c r="N3" s="73" t="s">
        <v>43</v>
      </c>
      <c r="O3" s="175">
        <v>1</v>
      </c>
      <c r="P3" s="176">
        <v>1</v>
      </c>
      <c r="Q3" s="177">
        <v>1</v>
      </c>
      <c r="R3" s="178">
        <v>1</v>
      </c>
      <c r="S3" s="6">
        <f>SUM(O3:O3)*M3</f>
        <v>0.1</v>
      </c>
      <c r="T3" s="7">
        <f>SUM(P3:P3)*M3</f>
        <v>0.1</v>
      </c>
      <c r="U3" s="7">
        <f>SUM(Q3:Q3)*M3</f>
        <v>0.1</v>
      </c>
      <c r="V3" s="7">
        <f>SUM(R3:R3)*M3</f>
        <v>0.1</v>
      </c>
      <c r="W3" s="7">
        <f>MAX(S3:V3)</f>
        <v>0.1</v>
      </c>
      <c r="X3" s="235">
        <f>+S4+S6+S8+S10+S12</f>
        <v>0</v>
      </c>
      <c r="Y3" s="235">
        <f>+T4+T6+T8+T10+T12</f>
        <v>0</v>
      </c>
      <c r="Z3" s="235">
        <f>+U4+U6+U8+U10+U12</f>
        <v>0</v>
      </c>
      <c r="AA3" s="235">
        <f>+V4+V6+V8+V10+V12</f>
        <v>0</v>
      </c>
      <c r="AB3" s="238">
        <f>+W4+W6+W8+W10+W12</f>
        <v>0</v>
      </c>
      <c r="AC3" s="558" t="s">
        <v>44</v>
      </c>
      <c r="AD3" s="1162" t="s">
        <v>45</v>
      </c>
      <c r="AE3" s="266" t="str">
        <f t="shared" ref="AE3" si="0">+IF(O4&gt;O3,"SUPERADA",IF(O4=O3,"EQUILIBRADA",IF(O4&lt;O3,"PARA MEJORAR")))</f>
        <v>PARA MEJORAR</v>
      </c>
      <c r="AF3" s="266" t="str">
        <f>IF(COUNTIF(AE3:AE12,"PARA MEJORAR")&gt;=1,"PARA MEJORAR","BIEN")</f>
        <v>PARA MEJORAR</v>
      </c>
      <c r="AG3" s="266" t="str">
        <f>IF(COUNTIF(AF3:AF62,"PARA MEJORAR")&gt;=1,"PARA MEJORAR","BIEN")</f>
        <v>PARA MEJORAR</v>
      </c>
      <c r="AH3" s="266" t="str">
        <f>IF(COUNTIF(AG3:AG110,"PARA MEJORAR")&gt;=1,"PARA MEJORAR","BIEN")</f>
        <v>PARA MEJORAR</v>
      </c>
      <c r="AI3" s="1307" t="s">
        <v>46</v>
      </c>
      <c r="AJ3" s="8" t="s">
        <v>47</v>
      </c>
      <c r="AK3" s="8" t="s">
        <v>48</v>
      </c>
      <c r="AL3" s="8" t="s">
        <v>47</v>
      </c>
      <c r="AM3" s="8" t="s">
        <v>48</v>
      </c>
      <c r="AN3" s="8" t="s">
        <v>47</v>
      </c>
      <c r="AO3" s="8" t="s">
        <v>48</v>
      </c>
    </row>
    <row r="4" spans="1:41" ht="39.950000000000003" customHeight="1" thickBot="1" x14ac:dyDescent="0.25">
      <c r="A4" s="1175"/>
      <c r="B4" s="1177"/>
      <c r="C4" s="1180"/>
      <c r="D4" s="1203"/>
      <c r="E4" s="1204"/>
      <c r="F4" s="1205"/>
      <c r="G4" s="1267"/>
      <c r="H4" s="1210"/>
      <c r="I4" s="1263"/>
      <c r="J4" s="1263"/>
      <c r="K4" s="1273"/>
      <c r="L4" s="1280"/>
      <c r="M4" s="1183"/>
      <c r="N4" s="71" t="s">
        <v>49</v>
      </c>
      <c r="O4" s="135">
        <v>0</v>
      </c>
      <c r="P4" s="136">
        <v>0</v>
      </c>
      <c r="Q4" s="136">
        <v>0</v>
      </c>
      <c r="R4" s="136">
        <v>0</v>
      </c>
      <c r="S4" s="9">
        <f>SUM(O4:O4)*M3</f>
        <v>0</v>
      </c>
      <c r="T4" s="10">
        <f>SUM(P4:P4)*M3</f>
        <v>0</v>
      </c>
      <c r="U4" s="10">
        <f>SUM(Q4:Q4)*M3</f>
        <v>0</v>
      </c>
      <c r="V4" s="10">
        <f>SUM(R4:R4)*M3</f>
        <v>0</v>
      </c>
      <c r="W4" s="10">
        <f>MAX(S4:V4)</f>
        <v>0</v>
      </c>
      <c r="X4" s="236"/>
      <c r="Y4" s="236"/>
      <c r="Z4" s="236"/>
      <c r="AA4" s="236"/>
      <c r="AB4" s="239"/>
      <c r="AC4" s="559"/>
      <c r="AD4" s="1197"/>
      <c r="AE4" s="267"/>
      <c r="AF4" s="377"/>
      <c r="AG4" s="377"/>
      <c r="AH4" s="377"/>
      <c r="AI4" s="1308"/>
      <c r="AJ4" s="11"/>
      <c r="AK4" s="12"/>
      <c r="AL4" s="12"/>
      <c r="AM4" s="12"/>
      <c r="AN4" s="12"/>
      <c r="AO4" s="13"/>
    </row>
    <row r="5" spans="1:41" ht="39.950000000000003" customHeight="1" x14ac:dyDescent="0.2">
      <c r="A5" s="1175"/>
      <c r="B5" s="1177"/>
      <c r="C5" s="1180"/>
      <c r="D5" s="1203"/>
      <c r="E5" s="1204"/>
      <c r="F5" s="1205"/>
      <c r="G5" s="1267"/>
      <c r="H5" s="1210"/>
      <c r="I5" s="1263"/>
      <c r="J5" s="1263"/>
      <c r="K5" s="1273"/>
      <c r="L5" s="1280" t="s">
        <v>50</v>
      </c>
      <c r="M5" s="1183">
        <v>0.1</v>
      </c>
      <c r="N5" s="75" t="s">
        <v>43</v>
      </c>
      <c r="O5" s="179">
        <v>1</v>
      </c>
      <c r="P5" s="180">
        <v>1</v>
      </c>
      <c r="Q5" s="181">
        <v>1</v>
      </c>
      <c r="R5" s="182">
        <v>1</v>
      </c>
      <c r="S5" s="14">
        <f>SUM(O5:O5)*M5</f>
        <v>0.1</v>
      </c>
      <c r="T5" s="15">
        <f>SUM(P5:P5)*M5</f>
        <v>0.1</v>
      </c>
      <c r="U5" s="15">
        <f>SUM(Q5:Q5)*M5</f>
        <v>0.1</v>
      </c>
      <c r="V5" s="15">
        <f t="shared" ref="V5" si="1">SUM(R5:R5)*M5</f>
        <v>0.1</v>
      </c>
      <c r="W5" s="15">
        <f t="shared" ref="W5:W28" si="2">MAX(S5:V5)</f>
        <v>0.1</v>
      </c>
      <c r="X5" s="236"/>
      <c r="Y5" s="236"/>
      <c r="Z5" s="236"/>
      <c r="AA5" s="236"/>
      <c r="AB5" s="239"/>
      <c r="AC5" s="559"/>
      <c r="AD5" s="1197"/>
      <c r="AE5" s="266" t="str">
        <f t="shared" ref="AE5" si="3">+IF(O6&gt;O5,"SUPERADA",IF(O6=O5,"EQUILIBRADA",IF(O6&lt;O5,"PARA MEJORAR")))</f>
        <v>PARA MEJORAR</v>
      </c>
      <c r="AF5" s="377"/>
      <c r="AG5" s="377"/>
      <c r="AH5" s="377"/>
      <c r="AI5" s="1308"/>
      <c r="AJ5" s="16"/>
      <c r="AK5" s="115"/>
      <c r="AL5" s="115"/>
      <c r="AM5" s="115"/>
      <c r="AN5" s="115"/>
      <c r="AO5" s="17"/>
    </row>
    <row r="6" spans="1:41" ht="39.950000000000003" customHeight="1" thickBot="1" x14ac:dyDescent="0.25">
      <c r="A6" s="1175"/>
      <c r="B6" s="1177"/>
      <c r="C6" s="1180"/>
      <c r="D6" s="1203"/>
      <c r="E6" s="1204"/>
      <c r="F6" s="1205"/>
      <c r="G6" s="1267"/>
      <c r="H6" s="1210"/>
      <c r="I6" s="1263"/>
      <c r="J6" s="1263"/>
      <c r="K6" s="1273"/>
      <c r="L6" s="1280"/>
      <c r="M6" s="1183"/>
      <c r="N6" s="71" t="s">
        <v>49</v>
      </c>
      <c r="O6" s="135">
        <v>0</v>
      </c>
      <c r="P6" s="136">
        <v>0</v>
      </c>
      <c r="Q6" s="136">
        <v>0</v>
      </c>
      <c r="R6" s="136">
        <v>0</v>
      </c>
      <c r="S6" s="9">
        <f>SUM(O6:O6)*M5</f>
        <v>0</v>
      </c>
      <c r="T6" s="10">
        <f>SUM(P6:P6)*M5</f>
        <v>0</v>
      </c>
      <c r="U6" s="10">
        <f>SUM(Q6:Q6)*M5</f>
        <v>0</v>
      </c>
      <c r="V6" s="10">
        <f>SUM(R6:R6)*M5</f>
        <v>0</v>
      </c>
      <c r="W6" s="10">
        <f t="shared" si="2"/>
        <v>0</v>
      </c>
      <c r="X6" s="236"/>
      <c r="Y6" s="236"/>
      <c r="Z6" s="236"/>
      <c r="AA6" s="236"/>
      <c r="AB6" s="239"/>
      <c r="AC6" s="559"/>
      <c r="AD6" s="1197"/>
      <c r="AE6" s="267"/>
      <c r="AF6" s="377"/>
      <c r="AG6" s="377"/>
      <c r="AH6" s="377"/>
      <c r="AI6" s="1308"/>
      <c r="AJ6" s="16"/>
      <c r="AK6" s="115"/>
      <c r="AL6" s="115"/>
      <c r="AM6" s="115"/>
      <c r="AN6" s="115"/>
      <c r="AO6" s="17"/>
    </row>
    <row r="7" spans="1:41" ht="39.950000000000003" customHeight="1" x14ac:dyDescent="0.2">
      <c r="A7" s="1175"/>
      <c r="B7" s="1177"/>
      <c r="C7" s="1180"/>
      <c r="D7" s="1203"/>
      <c r="E7" s="1204"/>
      <c r="F7" s="1205"/>
      <c r="G7" s="1267"/>
      <c r="H7" s="1210"/>
      <c r="I7" s="1263"/>
      <c r="J7" s="1263"/>
      <c r="K7" s="1273"/>
      <c r="L7" s="1280" t="s">
        <v>51</v>
      </c>
      <c r="M7" s="1183">
        <v>0.1</v>
      </c>
      <c r="N7" s="75" t="s">
        <v>43</v>
      </c>
      <c r="O7" s="179">
        <v>1</v>
      </c>
      <c r="P7" s="180">
        <v>1</v>
      </c>
      <c r="Q7" s="181">
        <v>1</v>
      </c>
      <c r="R7" s="182">
        <v>1</v>
      </c>
      <c r="S7" s="14">
        <f>SUM(O7:O7)*M7</f>
        <v>0.1</v>
      </c>
      <c r="T7" s="15">
        <f>SUM(P7:P7)*M7</f>
        <v>0.1</v>
      </c>
      <c r="U7" s="15">
        <f>SUM(Q7:Q7)*M7</f>
        <v>0.1</v>
      </c>
      <c r="V7" s="15">
        <f t="shared" ref="V7" si="4">SUM(R7:R7)*M7</f>
        <v>0.1</v>
      </c>
      <c r="W7" s="15">
        <f t="shared" si="2"/>
        <v>0.1</v>
      </c>
      <c r="X7" s="236"/>
      <c r="Y7" s="236"/>
      <c r="Z7" s="236"/>
      <c r="AA7" s="236"/>
      <c r="AB7" s="239"/>
      <c r="AC7" s="559"/>
      <c r="AD7" s="1197"/>
      <c r="AE7" s="266" t="str">
        <f t="shared" ref="AE7" si="5">+IF(O8&gt;O7,"SUPERADA",IF(O8=O7,"EQUILIBRADA",IF(O8&lt;O7,"PARA MEJORAR")))</f>
        <v>PARA MEJORAR</v>
      </c>
      <c r="AF7" s="377"/>
      <c r="AG7" s="377"/>
      <c r="AH7" s="377"/>
      <c r="AI7" s="1308"/>
      <c r="AJ7" s="16"/>
      <c r="AK7" s="115"/>
      <c r="AL7" s="115"/>
      <c r="AM7" s="115"/>
      <c r="AN7" s="115"/>
      <c r="AO7" s="17"/>
    </row>
    <row r="8" spans="1:41" ht="39.950000000000003" customHeight="1" thickBot="1" x14ac:dyDescent="0.25">
      <c r="A8" s="1175"/>
      <c r="B8" s="1177"/>
      <c r="C8" s="1180"/>
      <c r="D8" s="1203"/>
      <c r="E8" s="1204"/>
      <c r="F8" s="1205"/>
      <c r="G8" s="1267"/>
      <c r="H8" s="1210"/>
      <c r="I8" s="1263"/>
      <c r="J8" s="1263"/>
      <c r="K8" s="1273"/>
      <c r="L8" s="1280"/>
      <c r="M8" s="1183"/>
      <c r="N8" s="71" t="s">
        <v>49</v>
      </c>
      <c r="O8" s="135">
        <v>0</v>
      </c>
      <c r="P8" s="136">
        <v>0</v>
      </c>
      <c r="Q8" s="136">
        <v>0</v>
      </c>
      <c r="R8" s="136">
        <v>0</v>
      </c>
      <c r="S8" s="9">
        <f>SUM(O8:O8)*M7</f>
        <v>0</v>
      </c>
      <c r="T8" s="10">
        <f>SUM(P8:P8)*M7</f>
        <v>0</v>
      </c>
      <c r="U8" s="10">
        <f>SUM(Q8:Q8)*M7</f>
        <v>0</v>
      </c>
      <c r="V8" s="10">
        <f t="shared" ref="V8" si="6">SUM(R8:R8)*M7</f>
        <v>0</v>
      </c>
      <c r="W8" s="10">
        <f t="shared" si="2"/>
        <v>0</v>
      </c>
      <c r="X8" s="236"/>
      <c r="Y8" s="236"/>
      <c r="Z8" s="236"/>
      <c r="AA8" s="236"/>
      <c r="AB8" s="239"/>
      <c r="AC8" s="559"/>
      <c r="AD8" s="1197"/>
      <c r="AE8" s="267"/>
      <c r="AF8" s="377"/>
      <c r="AG8" s="377"/>
      <c r="AH8" s="377"/>
      <c r="AI8" s="1308"/>
      <c r="AJ8" s="16"/>
      <c r="AK8" s="115"/>
      <c r="AL8" s="115"/>
      <c r="AM8" s="115"/>
      <c r="AN8" s="115"/>
      <c r="AO8" s="17"/>
    </row>
    <row r="9" spans="1:41" ht="39.950000000000003" customHeight="1" x14ac:dyDescent="0.2">
      <c r="A9" s="1175"/>
      <c r="B9" s="1177"/>
      <c r="C9" s="1180"/>
      <c r="D9" s="1203"/>
      <c r="E9" s="1204"/>
      <c r="F9" s="1205"/>
      <c r="G9" s="1267"/>
      <c r="H9" s="1210"/>
      <c r="I9" s="1263"/>
      <c r="J9" s="1263"/>
      <c r="K9" s="1273"/>
      <c r="L9" s="1280" t="s">
        <v>52</v>
      </c>
      <c r="M9" s="1183">
        <v>0.5</v>
      </c>
      <c r="N9" s="75" t="s">
        <v>43</v>
      </c>
      <c r="O9" s="179">
        <v>0</v>
      </c>
      <c r="P9" s="180">
        <v>0.35</v>
      </c>
      <c r="Q9" s="181">
        <v>0.7</v>
      </c>
      <c r="R9" s="182">
        <v>1</v>
      </c>
      <c r="S9" s="14">
        <f>SUM(O9:O9)*M9</f>
        <v>0</v>
      </c>
      <c r="T9" s="15">
        <f>SUM(P9:P9)*M9</f>
        <v>0.17499999999999999</v>
      </c>
      <c r="U9" s="15">
        <f>SUM(Q9:Q9)*M9</f>
        <v>0.35</v>
      </c>
      <c r="V9" s="15">
        <f t="shared" ref="V9:V27" si="7">SUM(R9:R9)*M9</f>
        <v>0.5</v>
      </c>
      <c r="W9" s="15">
        <f t="shared" si="2"/>
        <v>0.5</v>
      </c>
      <c r="X9" s="236"/>
      <c r="Y9" s="236"/>
      <c r="Z9" s="236"/>
      <c r="AA9" s="236"/>
      <c r="AB9" s="239"/>
      <c r="AC9" s="559"/>
      <c r="AD9" s="1197"/>
      <c r="AE9" s="266" t="str">
        <f t="shared" ref="AE9" si="8">+IF(O10&gt;O9,"SUPERADA",IF(O10=O9,"EQUILIBRADA",IF(O10&lt;O9,"PARA MEJORAR")))</f>
        <v>EQUILIBRADA</v>
      </c>
      <c r="AF9" s="377"/>
      <c r="AG9" s="377"/>
      <c r="AH9" s="377"/>
      <c r="AI9" s="1308"/>
      <c r="AJ9" s="18"/>
      <c r="AK9" s="116"/>
      <c r="AL9" s="116"/>
      <c r="AM9" s="116"/>
      <c r="AN9" s="116"/>
      <c r="AO9" s="19"/>
    </row>
    <row r="10" spans="1:41" ht="39.950000000000003" customHeight="1" thickBot="1" x14ac:dyDescent="0.25">
      <c r="A10" s="1175"/>
      <c r="B10" s="1177"/>
      <c r="C10" s="1180"/>
      <c r="D10" s="1203"/>
      <c r="E10" s="1204"/>
      <c r="F10" s="1205"/>
      <c r="G10" s="1267"/>
      <c r="H10" s="1210"/>
      <c r="I10" s="1263"/>
      <c r="J10" s="1263"/>
      <c r="K10" s="1273"/>
      <c r="L10" s="1280"/>
      <c r="M10" s="1183"/>
      <c r="N10" s="71" t="s">
        <v>49</v>
      </c>
      <c r="O10" s="135">
        <v>0</v>
      </c>
      <c r="P10" s="136">
        <v>0</v>
      </c>
      <c r="Q10" s="136">
        <v>0</v>
      </c>
      <c r="R10" s="136">
        <v>0</v>
      </c>
      <c r="S10" s="9">
        <f>SUM(O10:O10)*M9</f>
        <v>0</v>
      </c>
      <c r="T10" s="10">
        <f>SUM(P10:P10)*M9</f>
        <v>0</v>
      </c>
      <c r="U10" s="10">
        <f>SUM(Q10:Q10)*M9</f>
        <v>0</v>
      </c>
      <c r="V10" s="10">
        <f t="shared" ref="V10:V28" si="9">SUM(R10:R10)*M9</f>
        <v>0</v>
      </c>
      <c r="W10" s="10">
        <f t="shared" si="2"/>
        <v>0</v>
      </c>
      <c r="X10" s="236"/>
      <c r="Y10" s="236"/>
      <c r="Z10" s="236"/>
      <c r="AA10" s="236"/>
      <c r="AB10" s="239"/>
      <c r="AC10" s="559"/>
      <c r="AD10" s="1197"/>
      <c r="AE10" s="267"/>
      <c r="AF10" s="377"/>
      <c r="AG10" s="377"/>
      <c r="AH10" s="377"/>
      <c r="AI10" s="1308"/>
      <c r="AJ10" s="18"/>
      <c r="AK10" s="116"/>
      <c r="AL10" s="116"/>
      <c r="AM10" s="116"/>
      <c r="AN10" s="116"/>
      <c r="AO10" s="19"/>
    </row>
    <row r="11" spans="1:41" ht="39.950000000000003" customHeight="1" x14ac:dyDescent="0.2">
      <c r="A11" s="1175"/>
      <c r="B11" s="1177"/>
      <c r="C11" s="1180"/>
      <c r="D11" s="1203"/>
      <c r="E11" s="1204"/>
      <c r="F11" s="1205"/>
      <c r="G11" s="1267"/>
      <c r="H11" s="1210"/>
      <c r="I11" s="1263"/>
      <c r="J11" s="1263"/>
      <c r="K11" s="1273"/>
      <c r="L11" s="1280" t="s">
        <v>53</v>
      </c>
      <c r="M11" s="1183">
        <v>0.2</v>
      </c>
      <c r="N11" s="70" t="s">
        <v>43</v>
      </c>
      <c r="O11" s="179">
        <v>0</v>
      </c>
      <c r="P11" s="180">
        <v>0.25</v>
      </c>
      <c r="Q11" s="181">
        <v>0.6</v>
      </c>
      <c r="R11" s="182">
        <v>1</v>
      </c>
      <c r="S11" s="14">
        <f>SUM(O11:O11)*M11</f>
        <v>0</v>
      </c>
      <c r="T11" s="15">
        <f>SUM(P11:P11)*M11</f>
        <v>0.05</v>
      </c>
      <c r="U11" s="15">
        <f>SUM(Q11:Q11)*M11</f>
        <v>0.12</v>
      </c>
      <c r="V11" s="15">
        <f t="shared" ref="V11" si="10">SUM(R11:R11)*M11</f>
        <v>0.2</v>
      </c>
      <c r="W11" s="15">
        <f t="shared" si="2"/>
        <v>0.2</v>
      </c>
      <c r="X11" s="236"/>
      <c r="Y11" s="236"/>
      <c r="Z11" s="236"/>
      <c r="AA11" s="236"/>
      <c r="AB11" s="239"/>
      <c r="AC11" s="559"/>
      <c r="AD11" s="1197"/>
      <c r="AE11" s="266" t="str">
        <f t="shared" ref="AE11" si="11">+IF(O12&gt;O11,"SUPERADA",IF(O12=O11,"EQUILIBRADA",IF(O12&lt;O11,"PARA MEJORAR")))</f>
        <v>EQUILIBRADA</v>
      </c>
      <c r="AF11" s="377"/>
      <c r="AG11" s="377"/>
      <c r="AH11" s="377"/>
      <c r="AI11" s="1308"/>
      <c r="AJ11" s="18"/>
      <c r="AK11" s="116"/>
      <c r="AL11" s="116"/>
      <c r="AM11" s="116"/>
      <c r="AN11" s="116"/>
      <c r="AO11" s="19"/>
    </row>
    <row r="12" spans="1:41" ht="39.950000000000003" customHeight="1" thickBot="1" x14ac:dyDescent="0.25">
      <c r="A12" s="1175"/>
      <c r="B12" s="1177"/>
      <c r="C12" s="1180"/>
      <c r="D12" s="1203"/>
      <c r="E12" s="1204"/>
      <c r="F12" s="1205"/>
      <c r="G12" s="1268"/>
      <c r="H12" s="1216"/>
      <c r="I12" s="1264"/>
      <c r="J12" s="1264"/>
      <c r="K12" s="1274"/>
      <c r="L12" s="1281"/>
      <c r="M12" s="1173"/>
      <c r="N12" s="72" t="s">
        <v>49</v>
      </c>
      <c r="O12" s="137">
        <v>0</v>
      </c>
      <c r="P12" s="138">
        <v>0</v>
      </c>
      <c r="Q12" s="138">
        <v>0</v>
      </c>
      <c r="R12" s="138">
        <v>0</v>
      </c>
      <c r="S12" s="22">
        <f>SUM(O12:O12)*M11</f>
        <v>0</v>
      </c>
      <c r="T12" s="23">
        <f>SUM(P12:P12)*M11</f>
        <v>0</v>
      </c>
      <c r="U12" s="23">
        <f>SUM(Q12:Q12)*M11</f>
        <v>0</v>
      </c>
      <c r="V12" s="23">
        <f t="shared" ref="V12" si="12">SUM(R12:R12)*M11</f>
        <v>0</v>
      </c>
      <c r="W12" s="23">
        <f t="shared" si="2"/>
        <v>0</v>
      </c>
      <c r="X12" s="236"/>
      <c r="Y12" s="236"/>
      <c r="Z12" s="236"/>
      <c r="AA12" s="236"/>
      <c r="AB12" s="239"/>
      <c r="AC12" s="559"/>
      <c r="AD12" s="1163"/>
      <c r="AE12" s="267"/>
      <c r="AF12" s="267"/>
      <c r="AG12" s="377"/>
      <c r="AH12" s="377"/>
      <c r="AI12" s="1308"/>
      <c r="AJ12" s="18"/>
      <c r="AK12" s="116"/>
      <c r="AL12" s="116"/>
      <c r="AM12" s="116"/>
      <c r="AN12" s="116"/>
      <c r="AO12" s="19"/>
    </row>
    <row r="13" spans="1:41" ht="39.950000000000003" customHeight="1" x14ac:dyDescent="0.2">
      <c r="A13" s="1175"/>
      <c r="B13" s="1177"/>
      <c r="C13" s="1180"/>
      <c r="D13" s="1203"/>
      <c r="E13" s="1204"/>
      <c r="F13" s="1205"/>
      <c r="G13" s="1266" t="s">
        <v>54</v>
      </c>
      <c r="H13" s="1209">
        <v>2</v>
      </c>
      <c r="I13" s="1262" t="s">
        <v>55</v>
      </c>
      <c r="J13" s="1269" t="s">
        <v>56</v>
      </c>
      <c r="K13" s="1272">
        <v>0</v>
      </c>
      <c r="L13" s="1170" t="s">
        <v>57</v>
      </c>
      <c r="M13" s="1172">
        <v>0.2</v>
      </c>
      <c r="N13" s="73" t="s">
        <v>43</v>
      </c>
      <c r="O13" s="175">
        <v>0.9</v>
      </c>
      <c r="P13" s="176">
        <v>1</v>
      </c>
      <c r="Q13" s="177">
        <v>1</v>
      </c>
      <c r="R13" s="178">
        <v>1</v>
      </c>
      <c r="S13" s="6">
        <f>SUM(O13:O13)*M13</f>
        <v>0.18000000000000002</v>
      </c>
      <c r="T13" s="7">
        <f>SUM(P13:P13)*M13</f>
        <v>0.2</v>
      </c>
      <c r="U13" s="7">
        <f>SUM(Q13:Q13)*M13</f>
        <v>0.2</v>
      </c>
      <c r="V13" s="7">
        <f t="shared" si="7"/>
        <v>0.2</v>
      </c>
      <c r="W13" s="101">
        <f t="shared" si="2"/>
        <v>0.2</v>
      </c>
      <c r="X13" s="235">
        <f>+S14+S16+S18+S20+S22+S24</f>
        <v>0</v>
      </c>
      <c r="Y13" s="235">
        <f>+T14+T16+T18+T20+T22+T24</f>
        <v>0</v>
      </c>
      <c r="Z13" s="235">
        <f>+U14+U16+U18+U20+U22+U24</f>
        <v>0</v>
      </c>
      <c r="AA13" s="235">
        <f>+V14+V16+V18+V20+V22+V24</f>
        <v>0</v>
      </c>
      <c r="AB13" s="238">
        <f>+W14+W16+W18+W20+W22+W24</f>
        <v>0</v>
      </c>
      <c r="AC13" s="559"/>
      <c r="AD13" s="1162" t="s">
        <v>58</v>
      </c>
      <c r="AE13" s="266" t="str">
        <f t="shared" ref="AE13" si="13">+IF(O14&gt;O13,"SUPERADA",IF(O14=O13,"EQUILIBRADA",IF(O14&lt;O13,"PARA MEJORAR")))</f>
        <v>PARA MEJORAR</v>
      </c>
      <c r="AF13" s="266" t="str">
        <f>IF(COUNTIF(AE13:AE24,"PARA MEJORAR")&gt;=1,"PARA MEJORAR","BIEN")</f>
        <v>PARA MEJORAR</v>
      </c>
      <c r="AG13" s="377"/>
      <c r="AH13" s="377"/>
      <c r="AI13" s="1308"/>
      <c r="AJ13" s="11"/>
      <c r="AK13" s="12"/>
      <c r="AL13" s="12"/>
      <c r="AM13" s="12"/>
      <c r="AN13" s="12"/>
      <c r="AO13" s="13"/>
    </row>
    <row r="14" spans="1:41" ht="39.950000000000003" customHeight="1" thickBot="1" x14ac:dyDescent="0.25">
      <c r="A14" s="1175"/>
      <c r="B14" s="1177"/>
      <c r="C14" s="1180"/>
      <c r="D14" s="1203"/>
      <c r="E14" s="1204"/>
      <c r="F14" s="1205"/>
      <c r="G14" s="1267"/>
      <c r="H14" s="1210"/>
      <c r="I14" s="1263"/>
      <c r="J14" s="1270"/>
      <c r="K14" s="1273"/>
      <c r="L14" s="1258"/>
      <c r="M14" s="1183"/>
      <c r="N14" s="71" t="s">
        <v>49</v>
      </c>
      <c r="O14" s="135">
        <v>0</v>
      </c>
      <c r="P14" s="136">
        <v>0</v>
      </c>
      <c r="Q14" s="136">
        <v>0</v>
      </c>
      <c r="R14" s="136">
        <v>0</v>
      </c>
      <c r="S14" s="9">
        <f>SUM(O14:O14)*M13</f>
        <v>0</v>
      </c>
      <c r="T14" s="10">
        <f>SUM(P14:P14)*M13</f>
        <v>0</v>
      </c>
      <c r="U14" s="10">
        <f>SUM(Q14:Q14)*M13</f>
        <v>0</v>
      </c>
      <c r="V14" s="10">
        <f t="shared" si="9"/>
        <v>0</v>
      </c>
      <c r="W14" s="102">
        <f t="shared" si="2"/>
        <v>0</v>
      </c>
      <c r="X14" s="236"/>
      <c r="Y14" s="236"/>
      <c r="Z14" s="236"/>
      <c r="AA14" s="236"/>
      <c r="AB14" s="239"/>
      <c r="AC14" s="559"/>
      <c r="AD14" s="1197"/>
      <c r="AE14" s="267"/>
      <c r="AF14" s="377"/>
      <c r="AG14" s="377"/>
      <c r="AH14" s="377"/>
      <c r="AI14" s="1308"/>
      <c r="AJ14" s="18"/>
      <c r="AK14" s="116"/>
      <c r="AL14" s="116"/>
      <c r="AM14" s="116"/>
      <c r="AN14" s="116"/>
      <c r="AO14" s="19"/>
    </row>
    <row r="15" spans="1:41" ht="39.950000000000003" customHeight="1" x14ac:dyDescent="0.2">
      <c r="A15" s="1175"/>
      <c r="B15" s="1177"/>
      <c r="C15" s="1180"/>
      <c r="D15" s="1203"/>
      <c r="E15" s="1204"/>
      <c r="F15" s="1205"/>
      <c r="G15" s="1267"/>
      <c r="H15" s="1210"/>
      <c r="I15" s="1263"/>
      <c r="J15" s="1270"/>
      <c r="K15" s="1273"/>
      <c r="L15" s="1258" t="s">
        <v>59</v>
      </c>
      <c r="M15" s="1183">
        <v>0.1</v>
      </c>
      <c r="N15" s="75" t="s">
        <v>43</v>
      </c>
      <c r="O15" s="179">
        <v>0.7</v>
      </c>
      <c r="P15" s="180">
        <v>1</v>
      </c>
      <c r="Q15" s="181">
        <v>1</v>
      </c>
      <c r="R15" s="182">
        <v>1</v>
      </c>
      <c r="S15" s="14">
        <f>SUM(O15:O15)*M15</f>
        <v>6.9999999999999993E-2</v>
      </c>
      <c r="T15" s="15">
        <f>SUM(P15:P15)*M15</f>
        <v>0.1</v>
      </c>
      <c r="U15" s="15">
        <f>SUM(Q15:Q15)*M15</f>
        <v>0.1</v>
      </c>
      <c r="V15" s="15">
        <f t="shared" si="7"/>
        <v>0.1</v>
      </c>
      <c r="W15" s="103">
        <f t="shared" si="2"/>
        <v>0.1</v>
      </c>
      <c r="X15" s="236"/>
      <c r="Y15" s="236"/>
      <c r="Z15" s="236"/>
      <c r="AA15" s="236"/>
      <c r="AB15" s="239"/>
      <c r="AC15" s="559"/>
      <c r="AD15" s="1197"/>
      <c r="AE15" s="266" t="str">
        <f t="shared" ref="AE15" si="14">+IF(O16&gt;O15,"SUPERADA",IF(O16=O15,"EQUILIBRADA",IF(O16&lt;O15,"PARA MEJORAR")))</f>
        <v>PARA MEJORAR</v>
      </c>
      <c r="AF15" s="377"/>
      <c r="AG15" s="377"/>
      <c r="AH15" s="377"/>
      <c r="AI15" s="1308"/>
      <c r="AJ15" s="18"/>
      <c r="AK15" s="116"/>
      <c r="AL15" s="116"/>
      <c r="AM15" s="116"/>
      <c r="AN15" s="116"/>
      <c r="AO15" s="19"/>
    </row>
    <row r="16" spans="1:41" ht="39.950000000000003" customHeight="1" thickBot="1" x14ac:dyDescent="0.25">
      <c r="A16" s="1175"/>
      <c r="B16" s="1177"/>
      <c r="C16" s="1180"/>
      <c r="D16" s="1203"/>
      <c r="E16" s="1204"/>
      <c r="F16" s="1205"/>
      <c r="G16" s="1267"/>
      <c r="H16" s="1210"/>
      <c r="I16" s="1263"/>
      <c r="J16" s="1270"/>
      <c r="K16" s="1273"/>
      <c r="L16" s="1258"/>
      <c r="M16" s="1183"/>
      <c r="N16" s="71" t="s">
        <v>49</v>
      </c>
      <c r="O16" s="135">
        <v>0</v>
      </c>
      <c r="P16" s="136">
        <v>0</v>
      </c>
      <c r="Q16" s="136">
        <v>0</v>
      </c>
      <c r="R16" s="136">
        <v>0</v>
      </c>
      <c r="S16" s="9">
        <f>SUM(O16:O16)*M15</f>
        <v>0</v>
      </c>
      <c r="T16" s="10">
        <f>SUM(P16:P16)*M15</f>
        <v>0</v>
      </c>
      <c r="U16" s="10">
        <f>SUM(Q16:Q16)*M15</f>
        <v>0</v>
      </c>
      <c r="V16" s="10">
        <f t="shared" si="9"/>
        <v>0</v>
      </c>
      <c r="W16" s="102">
        <f t="shared" si="2"/>
        <v>0</v>
      </c>
      <c r="X16" s="236"/>
      <c r="Y16" s="236"/>
      <c r="Z16" s="236"/>
      <c r="AA16" s="236"/>
      <c r="AB16" s="239"/>
      <c r="AC16" s="559"/>
      <c r="AD16" s="1197"/>
      <c r="AE16" s="267"/>
      <c r="AF16" s="377"/>
      <c r="AG16" s="377"/>
      <c r="AH16" s="377"/>
      <c r="AI16" s="1308"/>
      <c r="AJ16" s="18"/>
      <c r="AK16" s="116"/>
      <c r="AL16" s="116"/>
      <c r="AM16" s="116"/>
      <c r="AN16" s="116"/>
      <c r="AO16" s="19"/>
    </row>
    <row r="17" spans="1:41" ht="39.950000000000003" customHeight="1" x14ac:dyDescent="0.2">
      <c r="A17" s="1175"/>
      <c r="B17" s="1177"/>
      <c r="C17" s="1180"/>
      <c r="D17" s="1203"/>
      <c r="E17" s="1204"/>
      <c r="F17" s="1205"/>
      <c r="G17" s="1267"/>
      <c r="H17" s="1210"/>
      <c r="I17" s="1263"/>
      <c r="J17" s="1270"/>
      <c r="K17" s="1273"/>
      <c r="L17" s="1258" t="s">
        <v>60</v>
      </c>
      <c r="M17" s="1183">
        <v>0.2</v>
      </c>
      <c r="N17" s="75" t="s">
        <v>43</v>
      </c>
      <c r="O17" s="179">
        <v>0</v>
      </c>
      <c r="P17" s="180">
        <v>0.5</v>
      </c>
      <c r="Q17" s="181">
        <v>1</v>
      </c>
      <c r="R17" s="182">
        <v>1</v>
      </c>
      <c r="S17" s="14">
        <f>SUM(O17:O17)*M17</f>
        <v>0</v>
      </c>
      <c r="T17" s="15">
        <f>SUM(P17:P17)*M17</f>
        <v>0.1</v>
      </c>
      <c r="U17" s="15">
        <f>SUM(Q17:Q17)*M17</f>
        <v>0.2</v>
      </c>
      <c r="V17" s="15">
        <f t="shared" si="7"/>
        <v>0.2</v>
      </c>
      <c r="W17" s="103">
        <f t="shared" si="2"/>
        <v>0.2</v>
      </c>
      <c r="X17" s="236"/>
      <c r="Y17" s="236"/>
      <c r="Z17" s="236"/>
      <c r="AA17" s="236"/>
      <c r="AB17" s="239"/>
      <c r="AC17" s="559"/>
      <c r="AD17" s="1197"/>
      <c r="AE17" s="266" t="str">
        <f t="shared" ref="AE17" si="15">+IF(O18&gt;O17,"SUPERADA",IF(O18=O17,"EQUILIBRADA",IF(O18&lt;O17,"PARA MEJORAR")))</f>
        <v>EQUILIBRADA</v>
      </c>
      <c r="AF17" s="377"/>
      <c r="AG17" s="377"/>
      <c r="AH17" s="377"/>
      <c r="AI17" s="1308"/>
      <c r="AJ17" s="18"/>
      <c r="AK17" s="116"/>
      <c r="AL17" s="116"/>
      <c r="AM17" s="116"/>
      <c r="AN17" s="116"/>
      <c r="AO17" s="19"/>
    </row>
    <row r="18" spans="1:41" ht="39.950000000000003" customHeight="1" thickBot="1" x14ac:dyDescent="0.25">
      <c r="A18" s="1175"/>
      <c r="B18" s="1177"/>
      <c r="C18" s="1180"/>
      <c r="D18" s="1203"/>
      <c r="E18" s="1204"/>
      <c r="F18" s="1205"/>
      <c r="G18" s="1267"/>
      <c r="H18" s="1210"/>
      <c r="I18" s="1263"/>
      <c r="J18" s="1270"/>
      <c r="K18" s="1273"/>
      <c r="L18" s="1258"/>
      <c r="M18" s="1183"/>
      <c r="N18" s="71" t="s">
        <v>49</v>
      </c>
      <c r="O18" s="135">
        <v>0</v>
      </c>
      <c r="P18" s="136">
        <v>0</v>
      </c>
      <c r="Q18" s="136">
        <v>0</v>
      </c>
      <c r="R18" s="136">
        <v>0</v>
      </c>
      <c r="S18" s="9">
        <f>SUM(O18:O18)*M17</f>
        <v>0</v>
      </c>
      <c r="T18" s="10">
        <f>SUM(P18:P18)*M17</f>
        <v>0</v>
      </c>
      <c r="U18" s="10">
        <f>SUM(Q18:Q18)*M17</f>
        <v>0</v>
      </c>
      <c r="V18" s="10">
        <f t="shared" si="9"/>
        <v>0</v>
      </c>
      <c r="W18" s="102">
        <f t="shared" si="2"/>
        <v>0</v>
      </c>
      <c r="X18" s="236"/>
      <c r="Y18" s="236"/>
      <c r="Z18" s="236"/>
      <c r="AA18" s="236"/>
      <c r="AB18" s="239"/>
      <c r="AC18" s="559"/>
      <c r="AD18" s="1197"/>
      <c r="AE18" s="267"/>
      <c r="AF18" s="377"/>
      <c r="AG18" s="377"/>
      <c r="AH18" s="377"/>
      <c r="AI18" s="1308"/>
      <c r="AJ18" s="18"/>
      <c r="AK18" s="116"/>
      <c r="AL18" s="116"/>
      <c r="AM18" s="116"/>
      <c r="AN18" s="116"/>
      <c r="AO18" s="19"/>
    </row>
    <row r="19" spans="1:41" ht="39.950000000000003" customHeight="1" x14ac:dyDescent="0.2">
      <c r="A19" s="1175"/>
      <c r="B19" s="1177"/>
      <c r="C19" s="1180"/>
      <c r="D19" s="1203"/>
      <c r="E19" s="1204"/>
      <c r="F19" s="1205"/>
      <c r="G19" s="1267"/>
      <c r="H19" s="1210"/>
      <c r="I19" s="1263"/>
      <c r="J19" s="1270"/>
      <c r="K19" s="1273"/>
      <c r="L19" s="1258" t="s">
        <v>61</v>
      </c>
      <c r="M19" s="1183">
        <v>0.1</v>
      </c>
      <c r="N19" s="75" t="s">
        <v>43</v>
      </c>
      <c r="O19" s="179">
        <v>0</v>
      </c>
      <c r="P19" s="180">
        <v>0.7</v>
      </c>
      <c r="Q19" s="181">
        <v>1</v>
      </c>
      <c r="R19" s="182">
        <v>1</v>
      </c>
      <c r="S19" s="14">
        <f>SUM(O19:O19)*M19</f>
        <v>0</v>
      </c>
      <c r="T19" s="15">
        <f>SUM(P19:P19)*M19</f>
        <v>6.9999999999999993E-2</v>
      </c>
      <c r="U19" s="15">
        <f>SUM(Q19:Q19)*M19</f>
        <v>0.1</v>
      </c>
      <c r="V19" s="15">
        <f t="shared" si="7"/>
        <v>0.1</v>
      </c>
      <c r="W19" s="103">
        <f t="shared" si="2"/>
        <v>0.1</v>
      </c>
      <c r="X19" s="236"/>
      <c r="Y19" s="236"/>
      <c r="Z19" s="236"/>
      <c r="AA19" s="236"/>
      <c r="AB19" s="239"/>
      <c r="AC19" s="559"/>
      <c r="AD19" s="1197"/>
      <c r="AE19" s="266" t="str">
        <f t="shared" ref="AE19" si="16">+IF(O20&gt;O19,"SUPERADA",IF(O20=O19,"EQUILIBRADA",IF(O20&lt;O19,"PARA MEJORAR")))</f>
        <v>EQUILIBRADA</v>
      </c>
      <c r="AF19" s="377"/>
      <c r="AG19" s="377"/>
      <c r="AH19" s="377"/>
      <c r="AI19" s="1308"/>
      <c r="AJ19" s="18"/>
      <c r="AK19" s="116"/>
      <c r="AL19" s="116"/>
      <c r="AM19" s="116"/>
      <c r="AN19" s="116"/>
      <c r="AO19" s="19"/>
    </row>
    <row r="20" spans="1:41" ht="39.950000000000003" customHeight="1" thickBot="1" x14ac:dyDescent="0.25">
      <c r="A20" s="1175"/>
      <c r="B20" s="1177"/>
      <c r="C20" s="1180"/>
      <c r="D20" s="1203"/>
      <c r="E20" s="1204"/>
      <c r="F20" s="1205"/>
      <c r="G20" s="1267"/>
      <c r="H20" s="1210"/>
      <c r="I20" s="1263"/>
      <c r="J20" s="1270"/>
      <c r="K20" s="1273"/>
      <c r="L20" s="1258"/>
      <c r="M20" s="1183"/>
      <c r="N20" s="71" t="s">
        <v>49</v>
      </c>
      <c r="O20" s="135">
        <v>0</v>
      </c>
      <c r="P20" s="136">
        <v>0</v>
      </c>
      <c r="Q20" s="136">
        <v>0</v>
      </c>
      <c r="R20" s="136">
        <v>0</v>
      </c>
      <c r="S20" s="9">
        <f>SUM(O20:O20)*M19</f>
        <v>0</v>
      </c>
      <c r="T20" s="10">
        <f>SUM(P20:P20)*M19</f>
        <v>0</v>
      </c>
      <c r="U20" s="10">
        <f>SUM(Q20:Q20)*M19</f>
        <v>0</v>
      </c>
      <c r="V20" s="10">
        <f t="shared" si="9"/>
        <v>0</v>
      </c>
      <c r="W20" s="102">
        <f t="shared" si="2"/>
        <v>0</v>
      </c>
      <c r="X20" s="236"/>
      <c r="Y20" s="236"/>
      <c r="Z20" s="236"/>
      <c r="AA20" s="236"/>
      <c r="AB20" s="239"/>
      <c r="AC20" s="559"/>
      <c r="AD20" s="1197"/>
      <c r="AE20" s="267"/>
      <c r="AF20" s="377"/>
      <c r="AG20" s="377"/>
      <c r="AH20" s="377"/>
      <c r="AI20" s="1308"/>
      <c r="AJ20" s="18"/>
      <c r="AK20" s="116"/>
      <c r="AL20" s="116"/>
      <c r="AM20" s="116"/>
      <c r="AN20" s="116"/>
      <c r="AO20" s="19"/>
    </row>
    <row r="21" spans="1:41" ht="39.950000000000003" customHeight="1" x14ac:dyDescent="0.2">
      <c r="A21" s="1175"/>
      <c r="B21" s="1177"/>
      <c r="C21" s="1180"/>
      <c r="D21" s="1203"/>
      <c r="E21" s="1204"/>
      <c r="F21" s="1205"/>
      <c r="G21" s="1267"/>
      <c r="H21" s="1210"/>
      <c r="I21" s="1263"/>
      <c r="J21" s="1270"/>
      <c r="K21" s="1273"/>
      <c r="L21" s="1258" t="s">
        <v>62</v>
      </c>
      <c r="M21" s="1183">
        <v>0.3</v>
      </c>
      <c r="N21" s="75" t="s">
        <v>43</v>
      </c>
      <c r="O21" s="179">
        <v>0</v>
      </c>
      <c r="P21" s="180">
        <v>0</v>
      </c>
      <c r="Q21" s="181">
        <v>0.8</v>
      </c>
      <c r="R21" s="182">
        <v>1</v>
      </c>
      <c r="S21" s="14">
        <f>SUM(O21:O21)*M21</f>
        <v>0</v>
      </c>
      <c r="T21" s="15">
        <f>SUM(P21:P21)*M21</f>
        <v>0</v>
      </c>
      <c r="U21" s="15">
        <f>SUM(Q21:Q21)*M21</f>
        <v>0.24</v>
      </c>
      <c r="V21" s="15">
        <f t="shared" si="7"/>
        <v>0.3</v>
      </c>
      <c r="W21" s="103">
        <f t="shared" si="2"/>
        <v>0.3</v>
      </c>
      <c r="X21" s="236"/>
      <c r="Y21" s="236"/>
      <c r="Z21" s="236"/>
      <c r="AA21" s="236"/>
      <c r="AB21" s="239"/>
      <c r="AC21" s="559"/>
      <c r="AD21" s="1197"/>
      <c r="AE21" s="266" t="str">
        <f t="shared" ref="AE21" si="17">+IF(O22&gt;O21,"SUPERADA",IF(O22=O21,"EQUILIBRADA",IF(O22&lt;O21,"PARA MEJORAR")))</f>
        <v>EQUILIBRADA</v>
      </c>
      <c r="AF21" s="377"/>
      <c r="AG21" s="377"/>
      <c r="AH21" s="377"/>
      <c r="AI21" s="1308"/>
      <c r="AJ21" s="18"/>
      <c r="AK21" s="116"/>
      <c r="AL21" s="116"/>
      <c r="AM21" s="116"/>
      <c r="AN21" s="116"/>
      <c r="AO21" s="19"/>
    </row>
    <row r="22" spans="1:41" ht="39.950000000000003" customHeight="1" thickBot="1" x14ac:dyDescent="0.25">
      <c r="A22" s="1175"/>
      <c r="B22" s="1177"/>
      <c r="C22" s="1180"/>
      <c r="D22" s="1203"/>
      <c r="E22" s="1204"/>
      <c r="F22" s="1205"/>
      <c r="G22" s="1267"/>
      <c r="H22" s="1210"/>
      <c r="I22" s="1263"/>
      <c r="J22" s="1270"/>
      <c r="K22" s="1273"/>
      <c r="L22" s="1258"/>
      <c r="M22" s="1183"/>
      <c r="N22" s="71" t="s">
        <v>49</v>
      </c>
      <c r="O22" s="135">
        <v>0</v>
      </c>
      <c r="P22" s="136">
        <v>0</v>
      </c>
      <c r="Q22" s="136">
        <v>0</v>
      </c>
      <c r="R22" s="136">
        <v>0</v>
      </c>
      <c r="S22" s="9">
        <f>SUM(O22:O22)*M21</f>
        <v>0</v>
      </c>
      <c r="T22" s="10">
        <f>SUM(P22:P22)*M21</f>
        <v>0</v>
      </c>
      <c r="U22" s="10">
        <f>SUM(Q22:Q22)*M21</f>
        <v>0</v>
      </c>
      <c r="V22" s="10">
        <f t="shared" si="9"/>
        <v>0</v>
      </c>
      <c r="W22" s="102">
        <f t="shared" si="2"/>
        <v>0</v>
      </c>
      <c r="X22" s="236"/>
      <c r="Y22" s="236"/>
      <c r="Z22" s="236"/>
      <c r="AA22" s="236"/>
      <c r="AB22" s="239"/>
      <c r="AC22" s="559"/>
      <c r="AD22" s="1197"/>
      <c r="AE22" s="267"/>
      <c r="AF22" s="377"/>
      <c r="AG22" s="377"/>
      <c r="AH22" s="377"/>
      <c r="AI22" s="1308"/>
      <c r="AJ22" s="18"/>
      <c r="AK22" s="116"/>
      <c r="AL22" s="116"/>
      <c r="AM22" s="116"/>
      <c r="AN22" s="116"/>
      <c r="AO22" s="19"/>
    </row>
    <row r="23" spans="1:41" ht="39.950000000000003" customHeight="1" x14ac:dyDescent="0.2">
      <c r="A23" s="1175"/>
      <c r="B23" s="1177"/>
      <c r="C23" s="1180"/>
      <c r="D23" s="1203"/>
      <c r="E23" s="1204"/>
      <c r="F23" s="1205"/>
      <c r="G23" s="1267"/>
      <c r="H23" s="1210"/>
      <c r="I23" s="1263"/>
      <c r="J23" s="1270"/>
      <c r="K23" s="1273"/>
      <c r="L23" s="1258" t="s">
        <v>63</v>
      </c>
      <c r="M23" s="1183">
        <v>0.1</v>
      </c>
      <c r="N23" s="75" t="s">
        <v>43</v>
      </c>
      <c r="O23" s="179">
        <v>0</v>
      </c>
      <c r="P23" s="180">
        <v>0.5</v>
      </c>
      <c r="Q23" s="181">
        <v>1</v>
      </c>
      <c r="R23" s="182">
        <v>1</v>
      </c>
      <c r="S23" s="14">
        <f>SUM(O23:O23)*M23</f>
        <v>0</v>
      </c>
      <c r="T23" s="15">
        <f>SUM(P23:P23)*M23</f>
        <v>0.05</v>
      </c>
      <c r="U23" s="15">
        <f>SUM(Q23:Q23)*M23</f>
        <v>0.1</v>
      </c>
      <c r="V23" s="15">
        <f t="shared" si="7"/>
        <v>0.1</v>
      </c>
      <c r="W23" s="103">
        <f t="shared" si="2"/>
        <v>0.1</v>
      </c>
      <c r="X23" s="236"/>
      <c r="Y23" s="236"/>
      <c r="Z23" s="236"/>
      <c r="AA23" s="236"/>
      <c r="AB23" s="239"/>
      <c r="AC23" s="559"/>
      <c r="AD23" s="1197"/>
      <c r="AE23" s="266" t="str">
        <f t="shared" ref="AE23" si="18">+IF(O24&gt;O23,"SUPERADA",IF(O24=O23,"EQUILIBRADA",IF(O24&lt;O23,"PARA MEJORAR")))</f>
        <v>EQUILIBRADA</v>
      </c>
      <c r="AF23" s="377"/>
      <c r="AG23" s="377"/>
      <c r="AH23" s="377"/>
      <c r="AI23" s="1308"/>
      <c r="AJ23" s="18"/>
      <c r="AK23" s="116"/>
      <c r="AL23" s="116"/>
      <c r="AM23" s="116"/>
      <c r="AN23" s="116"/>
      <c r="AO23" s="19"/>
    </row>
    <row r="24" spans="1:41" ht="39.950000000000003" customHeight="1" thickBot="1" x14ac:dyDescent="0.25">
      <c r="A24" s="1175"/>
      <c r="B24" s="1177"/>
      <c r="C24" s="1180"/>
      <c r="D24" s="1203"/>
      <c r="E24" s="1204"/>
      <c r="F24" s="1205"/>
      <c r="G24" s="1268"/>
      <c r="H24" s="1216"/>
      <c r="I24" s="1264"/>
      <c r="J24" s="1271"/>
      <c r="K24" s="1274"/>
      <c r="L24" s="1171"/>
      <c r="M24" s="1173"/>
      <c r="N24" s="72" t="s">
        <v>49</v>
      </c>
      <c r="O24" s="137">
        <v>0</v>
      </c>
      <c r="P24" s="138">
        <v>0</v>
      </c>
      <c r="Q24" s="138">
        <v>0</v>
      </c>
      <c r="R24" s="138">
        <v>0</v>
      </c>
      <c r="S24" s="20">
        <f>SUM(O24:O24)*M23</f>
        <v>0</v>
      </c>
      <c r="T24" s="21">
        <f>SUM(P24:P24)*M23</f>
        <v>0</v>
      </c>
      <c r="U24" s="21">
        <f>SUM(Q24:Q24)*M23</f>
        <v>0</v>
      </c>
      <c r="V24" s="21">
        <f t="shared" si="9"/>
        <v>0</v>
      </c>
      <c r="W24" s="104">
        <f t="shared" si="2"/>
        <v>0</v>
      </c>
      <c r="X24" s="237"/>
      <c r="Y24" s="237"/>
      <c r="Z24" s="237"/>
      <c r="AA24" s="237"/>
      <c r="AB24" s="432"/>
      <c r="AC24" s="559"/>
      <c r="AD24" s="1163"/>
      <c r="AE24" s="267"/>
      <c r="AF24" s="267"/>
      <c r="AG24" s="377"/>
      <c r="AH24" s="377"/>
      <c r="AI24" s="1308"/>
      <c r="AJ24" s="18"/>
      <c r="AK24" s="116"/>
      <c r="AL24" s="116"/>
      <c r="AM24" s="116"/>
      <c r="AN24" s="116"/>
      <c r="AO24" s="19"/>
    </row>
    <row r="25" spans="1:41" ht="39.950000000000003" customHeight="1" x14ac:dyDescent="0.2">
      <c r="A25" s="1175"/>
      <c r="B25" s="1177"/>
      <c r="C25" s="1180"/>
      <c r="D25" s="1203"/>
      <c r="E25" s="1204"/>
      <c r="F25" s="1205"/>
      <c r="G25" s="1207" t="s">
        <v>64</v>
      </c>
      <c r="H25" s="1209">
        <v>3</v>
      </c>
      <c r="I25" s="1262" t="s">
        <v>65</v>
      </c>
      <c r="J25" s="1211" t="s">
        <v>66</v>
      </c>
      <c r="K25" s="1200">
        <v>0</v>
      </c>
      <c r="L25" s="1243" t="s">
        <v>67</v>
      </c>
      <c r="M25" s="1172">
        <v>0.5</v>
      </c>
      <c r="N25" s="73" t="s">
        <v>43</v>
      </c>
      <c r="O25" s="175">
        <v>0</v>
      </c>
      <c r="P25" s="176">
        <v>0</v>
      </c>
      <c r="Q25" s="177">
        <v>0.7</v>
      </c>
      <c r="R25" s="178">
        <v>1</v>
      </c>
      <c r="S25" s="6">
        <f>SUM(O25:O25)*M25</f>
        <v>0</v>
      </c>
      <c r="T25" s="7">
        <f>SUM(P25:P25)*M25</f>
        <v>0</v>
      </c>
      <c r="U25" s="7">
        <f>SUM(Q25:Q25)*M25</f>
        <v>0.35</v>
      </c>
      <c r="V25" s="15">
        <f t="shared" si="7"/>
        <v>0.5</v>
      </c>
      <c r="W25" s="103">
        <f t="shared" si="2"/>
        <v>0.5</v>
      </c>
      <c r="X25" s="235">
        <f>+S26+S28</f>
        <v>0</v>
      </c>
      <c r="Y25" s="235">
        <f>+T26+T28</f>
        <v>0</v>
      </c>
      <c r="Z25" s="235">
        <f>+U26+U28</f>
        <v>0</v>
      </c>
      <c r="AA25" s="235">
        <f>+V26+V28</f>
        <v>0</v>
      </c>
      <c r="AB25" s="238">
        <f>+W26+W28</f>
        <v>0</v>
      </c>
      <c r="AC25" s="559"/>
      <c r="AD25" s="1162" t="s">
        <v>68</v>
      </c>
      <c r="AE25" s="266" t="str">
        <f t="shared" ref="AE25" si="19">+IF(O26&gt;O25,"SUPERADA",IF(O26=O25,"EQUILIBRADA",IF(O26&lt;O25,"PARA MEJORAR")))</f>
        <v>EQUILIBRADA</v>
      </c>
      <c r="AF25" s="266" t="str">
        <f>IF(COUNTIF(AE25:AE28,"PARA MEJORAR")&gt;=1,"PARA MEJORAR","BIEN")</f>
        <v>BIEN</v>
      </c>
      <c r="AG25" s="377"/>
      <c r="AH25" s="377"/>
      <c r="AI25" s="1308"/>
      <c r="AJ25" s="11"/>
      <c r="AK25" s="12"/>
      <c r="AL25" s="12"/>
      <c r="AM25" s="12"/>
      <c r="AN25" s="12"/>
      <c r="AO25" s="13"/>
    </row>
    <row r="26" spans="1:41" ht="39.950000000000003" customHeight="1" thickBot="1" x14ac:dyDescent="0.25">
      <c r="A26" s="1175"/>
      <c r="B26" s="1177"/>
      <c r="C26" s="1180"/>
      <c r="D26" s="1203"/>
      <c r="E26" s="1204"/>
      <c r="F26" s="1205"/>
      <c r="G26" s="1208"/>
      <c r="H26" s="1210"/>
      <c r="I26" s="1263"/>
      <c r="J26" s="1212"/>
      <c r="K26" s="1201"/>
      <c r="L26" s="1233"/>
      <c r="M26" s="1183"/>
      <c r="N26" s="71" t="s">
        <v>49</v>
      </c>
      <c r="O26" s="135">
        <v>0</v>
      </c>
      <c r="P26" s="136">
        <v>0</v>
      </c>
      <c r="Q26" s="136">
        <v>0</v>
      </c>
      <c r="R26" s="136">
        <v>0</v>
      </c>
      <c r="S26" s="9">
        <f>SUM(O26:O26)*M25</f>
        <v>0</v>
      </c>
      <c r="T26" s="10">
        <f>SUM(P26:P26)*M25</f>
        <v>0</v>
      </c>
      <c r="U26" s="10">
        <f>SUM(Q26:Q26)*M25</f>
        <v>0</v>
      </c>
      <c r="V26" s="10">
        <f t="shared" si="9"/>
        <v>0</v>
      </c>
      <c r="W26" s="102">
        <f t="shared" si="2"/>
        <v>0</v>
      </c>
      <c r="X26" s="236"/>
      <c r="Y26" s="236"/>
      <c r="Z26" s="236"/>
      <c r="AA26" s="236"/>
      <c r="AB26" s="239"/>
      <c r="AC26" s="559"/>
      <c r="AD26" s="1197"/>
      <c r="AE26" s="267"/>
      <c r="AF26" s="377"/>
      <c r="AG26" s="377"/>
      <c r="AH26" s="377"/>
      <c r="AI26" s="1308"/>
      <c r="AJ26" s="18"/>
      <c r="AK26" s="116"/>
      <c r="AL26" s="116"/>
      <c r="AM26" s="116"/>
      <c r="AN26" s="116"/>
      <c r="AO26" s="19"/>
    </row>
    <row r="27" spans="1:41" ht="39.950000000000003" customHeight="1" x14ac:dyDescent="0.2">
      <c r="A27" s="1175"/>
      <c r="B27" s="1177"/>
      <c r="C27" s="1180"/>
      <c r="D27" s="1203"/>
      <c r="E27" s="1204"/>
      <c r="F27" s="1205"/>
      <c r="G27" s="1208"/>
      <c r="H27" s="1210"/>
      <c r="I27" s="1263"/>
      <c r="J27" s="1212"/>
      <c r="K27" s="1201"/>
      <c r="L27" s="1233" t="s">
        <v>69</v>
      </c>
      <c r="M27" s="1183">
        <v>0.5</v>
      </c>
      <c r="N27" s="75" t="s">
        <v>43</v>
      </c>
      <c r="O27" s="179">
        <v>0</v>
      </c>
      <c r="P27" s="180">
        <v>0</v>
      </c>
      <c r="Q27" s="181">
        <v>0</v>
      </c>
      <c r="R27" s="182">
        <v>1</v>
      </c>
      <c r="S27" s="14">
        <f>SUM(O27:O27)*M27</f>
        <v>0</v>
      </c>
      <c r="T27" s="15">
        <f>SUM(P27:P27)*M27</f>
        <v>0</v>
      </c>
      <c r="U27" s="15">
        <f>SUM(Q27:Q27)*M27</f>
        <v>0</v>
      </c>
      <c r="V27" s="15">
        <f t="shared" si="7"/>
        <v>0.5</v>
      </c>
      <c r="W27" s="103">
        <f t="shared" si="2"/>
        <v>0.5</v>
      </c>
      <c r="X27" s="236"/>
      <c r="Y27" s="236"/>
      <c r="Z27" s="236"/>
      <c r="AA27" s="236"/>
      <c r="AB27" s="239"/>
      <c r="AC27" s="559"/>
      <c r="AD27" s="1197"/>
      <c r="AE27" s="266" t="str">
        <f t="shared" ref="AE27" si="20">+IF(O28&gt;O27,"SUPERADA",IF(O28=O27,"EQUILIBRADA",IF(O28&lt;O27,"PARA MEJORAR")))</f>
        <v>EQUILIBRADA</v>
      </c>
      <c r="AF27" s="377"/>
      <c r="AG27" s="377"/>
      <c r="AH27" s="377"/>
      <c r="AI27" s="1308"/>
      <c r="AJ27" s="18"/>
      <c r="AK27" s="116"/>
      <c r="AL27" s="116"/>
      <c r="AM27" s="116"/>
      <c r="AN27" s="116"/>
      <c r="AO27" s="19"/>
    </row>
    <row r="28" spans="1:41" ht="39.950000000000003" customHeight="1" thickBot="1" x14ac:dyDescent="0.25">
      <c r="A28" s="1175"/>
      <c r="B28" s="1177"/>
      <c r="C28" s="1180"/>
      <c r="D28" s="1203"/>
      <c r="E28" s="1204"/>
      <c r="F28" s="1205"/>
      <c r="G28" s="1215"/>
      <c r="H28" s="1216"/>
      <c r="I28" s="1264"/>
      <c r="J28" s="1223"/>
      <c r="K28" s="1224"/>
      <c r="L28" s="1234"/>
      <c r="M28" s="1173"/>
      <c r="N28" s="72" t="s">
        <v>49</v>
      </c>
      <c r="O28" s="137">
        <v>0</v>
      </c>
      <c r="P28" s="138">
        <v>0</v>
      </c>
      <c r="Q28" s="138">
        <v>0</v>
      </c>
      <c r="R28" s="138">
        <v>0</v>
      </c>
      <c r="S28" s="22">
        <f>SUM(O28:O28)*M27</f>
        <v>0</v>
      </c>
      <c r="T28" s="23">
        <f>SUM(P28:P28)*M27</f>
        <v>0</v>
      </c>
      <c r="U28" s="23">
        <f>SUM(Q28:Q28)*M27</f>
        <v>0</v>
      </c>
      <c r="V28" s="23">
        <f t="shared" si="9"/>
        <v>0</v>
      </c>
      <c r="W28" s="105">
        <f t="shared" si="2"/>
        <v>0</v>
      </c>
      <c r="X28" s="236"/>
      <c r="Y28" s="236"/>
      <c r="Z28" s="236"/>
      <c r="AA28" s="236"/>
      <c r="AB28" s="239"/>
      <c r="AC28" s="559"/>
      <c r="AD28" s="1163"/>
      <c r="AE28" s="267"/>
      <c r="AF28" s="267"/>
      <c r="AG28" s="377"/>
      <c r="AH28" s="377"/>
      <c r="AI28" s="1308"/>
      <c r="AJ28" s="18"/>
      <c r="AK28" s="116"/>
      <c r="AL28" s="116"/>
      <c r="AM28" s="116"/>
      <c r="AN28" s="116"/>
      <c r="AO28" s="19"/>
    </row>
    <row r="29" spans="1:41" ht="39.950000000000003" customHeight="1" x14ac:dyDescent="0.2">
      <c r="A29" s="1175"/>
      <c r="B29" s="1177"/>
      <c r="C29" s="1180"/>
      <c r="D29" s="1203"/>
      <c r="E29" s="1204"/>
      <c r="F29" s="1205"/>
      <c r="G29" s="1207" t="s">
        <v>70</v>
      </c>
      <c r="H29" s="1209">
        <v>4</v>
      </c>
      <c r="I29" s="1262" t="s">
        <v>71</v>
      </c>
      <c r="J29" s="1211" t="s">
        <v>56</v>
      </c>
      <c r="K29" s="1275">
        <v>0</v>
      </c>
      <c r="L29" s="1277" t="s">
        <v>72</v>
      </c>
      <c r="M29" s="1282">
        <v>0.1</v>
      </c>
      <c r="N29" s="75" t="s">
        <v>43</v>
      </c>
      <c r="O29" s="175">
        <v>1</v>
      </c>
      <c r="P29" s="176">
        <v>1</v>
      </c>
      <c r="Q29" s="177">
        <v>1</v>
      </c>
      <c r="R29" s="178">
        <v>1</v>
      </c>
      <c r="S29" s="98">
        <f>SUM(O29:O29)*M29</f>
        <v>0.1</v>
      </c>
      <c r="T29" s="7">
        <f>SUM(P29:P29)*M29</f>
        <v>0.1</v>
      </c>
      <c r="U29" s="7">
        <f>SUM(Q29:Q29)*M29</f>
        <v>0.1</v>
      </c>
      <c r="V29" s="7">
        <f t="shared" ref="V29" si="21">SUM(R29:R29)*M29</f>
        <v>0.1</v>
      </c>
      <c r="W29" s="101">
        <f t="shared" ref="W29:W44" si="22">MAX(S29:V29)</f>
        <v>0.1</v>
      </c>
      <c r="X29" s="235">
        <f>S34+S36+S38+S40+S42+S44+S30+S32</f>
        <v>0</v>
      </c>
      <c r="Y29" s="235">
        <f>T34+T36+T38+T40+T42+T44+T30+T32</f>
        <v>0</v>
      </c>
      <c r="Z29" s="235">
        <f>U34+U36+U38+U40+U42+U44+U30+U32</f>
        <v>0</v>
      </c>
      <c r="AA29" s="235">
        <f>V34+V36+V38+V40+V42+V44+V30+V32</f>
        <v>0</v>
      </c>
      <c r="AB29" s="238">
        <f>W34+W36+W38+W40+W42+W44+W30+W32</f>
        <v>0</v>
      </c>
      <c r="AC29" s="559"/>
      <c r="AD29" s="1197" t="s">
        <v>73</v>
      </c>
      <c r="AE29" s="266"/>
      <c r="AF29" s="82"/>
      <c r="AG29" s="377"/>
      <c r="AH29" s="377"/>
      <c r="AI29" s="1308"/>
      <c r="AJ29" s="18"/>
      <c r="AK29" s="116"/>
      <c r="AL29" s="116"/>
      <c r="AM29" s="116"/>
      <c r="AN29" s="116"/>
      <c r="AO29" s="19"/>
    </row>
    <row r="30" spans="1:41" ht="39.950000000000003" customHeight="1" x14ac:dyDescent="0.2">
      <c r="A30" s="1175"/>
      <c r="B30" s="1177"/>
      <c r="C30" s="1180"/>
      <c r="D30" s="1203"/>
      <c r="E30" s="1204"/>
      <c r="F30" s="1205"/>
      <c r="G30" s="1208"/>
      <c r="H30" s="1210"/>
      <c r="I30" s="1263"/>
      <c r="J30" s="1212"/>
      <c r="K30" s="1276"/>
      <c r="L30" s="1278"/>
      <c r="M30" s="1283"/>
      <c r="N30" s="71" t="s">
        <v>49</v>
      </c>
      <c r="O30" s="135">
        <v>0</v>
      </c>
      <c r="P30" s="136">
        <v>0</v>
      </c>
      <c r="Q30" s="136">
        <v>0</v>
      </c>
      <c r="R30" s="139">
        <v>0</v>
      </c>
      <c r="S30" s="97">
        <f>SUM(O30:O30)*M29</f>
        <v>0</v>
      </c>
      <c r="T30" s="10">
        <f>SUM(P30:P30)*M29</f>
        <v>0</v>
      </c>
      <c r="U30" s="10">
        <f>SUM(Q30:Q30)*M29</f>
        <v>0</v>
      </c>
      <c r="V30" s="10">
        <f t="shared" ref="V30" si="23">SUM(R30:R30)*M29</f>
        <v>0</v>
      </c>
      <c r="W30" s="102">
        <f t="shared" si="22"/>
        <v>0</v>
      </c>
      <c r="X30" s="236"/>
      <c r="Y30" s="236"/>
      <c r="Z30" s="236"/>
      <c r="AA30" s="236"/>
      <c r="AB30" s="239"/>
      <c r="AC30" s="559"/>
      <c r="AD30" s="1197"/>
      <c r="AE30" s="377"/>
      <c r="AF30" s="82"/>
      <c r="AG30" s="377"/>
      <c r="AH30" s="377"/>
      <c r="AI30" s="1308"/>
      <c r="AJ30" s="18"/>
      <c r="AK30" s="116"/>
      <c r="AL30" s="116"/>
      <c r="AM30" s="116"/>
      <c r="AN30" s="116"/>
      <c r="AO30" s="19"/>
    </row>
    <row r="31" spans="1:41" ht="39.950000000000003" customHeight="1" x14ac:dyDescent="0.2">
      <c r="A31" s="1175"/>
      <c r="B31" s="1177"/>
      <c r="C31" s="1180"/>
      <c r="D31" s="1203"/>
      <c r="E31" s="1204"/>
      <c r="F31" s="1205"/>
      <c r="G31" s="1208"/>
      <c r="H31" s="1210"/>
      <c r="I31" s="1263"/>
      <c r="J31" s="1212"/>
      <c r="K31" s="1276"/>
      <c r="L31" s="1279" t="s">
        <v>74</v>
      </c>
      <c r="M31" s="1284">
        <v>0.1</v>
      </c>
      <c r="N31" s="75" t="s">
        <v>43</v>
      </c>
      <c r="O31" s="179">
        <v>0.5</v>
      </c>
      <c r="P31" s="180">
        <v>0.5</v>
      </c>
      <c r="Q31" s="181">
        <v>1</v>
      </c>
      <c r="R31" s="182">
        <v>1</v>
      </c>
      <c r="S31" s="99">
        <f>SUM(O31:O31)*M31</f>
        <v>0.05</v>
      </c>
      <c r="T31" s="15">
        <f>SUM(P31:P31)*M31</f>
        <v>0.05</v>
      </c>
      <c r="U31" s="15">
        <f>SUM(Q31:Q31)*M31</f>
        <v>0.1</v>
      </c>
      <c r="V31" s="15">
        <f t="shared" ref="V31" si="24">SUM(R31:R31)*M31</f>
        <v>0.1</v>
      </c>
      <c r="W31" s="103">
        <f t="shared" si="22"/>
        <v>0.1</v>
      </c>
      <c r="X31" s="236"/>
      <c r="Y31" s="236"/>
      <c r="Z31" s="236"/>
      <c r="AA31" s="236"/>
      <c r="AB31" s="239"/>
      <c r="AC31" s="559"/>
      <c r="AD31" s="1197"/>
      <c r="AE31" s="377"/>
      <c r="AF31" s="82"/>
      <c r="AG31" s="377"/>
      <c r="AH31" s="377"/>
      <c r="AI31" s="1308"/>
      <c r="AJ31" s="18"/>
      <c r="AK31" s="116"/>
      <c r="AL31" s="116"/>
      <c r="AM31" s="116"/>
      <c r="AN31" s="116"/>
      <c r="AO31" s="19"/>
    </row>
    <row r="32" spans="1:41" ht="39.950000000000003" customHeight="1" thickBot="1" x14ac:dyDescent="0.25">
      <c r="A32" s="1175"/>
      <c r="B32" s="1177"/>
      <c r="C32" s="1180"/>
      <c r="D32" s="1203"/>
      <c r="E32" s="1204"/>
      <c r="F32" s="1205"/>
      <c r="G32" s="1208"/>
      <c r="H32" s="1210"/>
      <c r="I32" s="1263"/>
      <c r="J32" s="1212"/>
      <c r="K32" s="1276"/>
      <c r="L32" s="1278"/>
      <c r="M32" s="1283"/>
      <c r="N32" s="71" t="s">
        <v>49</v>
      </c>
      <c r="O32" s="135">
        <v>0</v>
      </c>
      <c r="P32" s="136">
        <v>0</v>
      </c>
      <c r="Q32" s="136">
        <v>0</v>
      </c>
      <c r="R32" s="139">
        <v>0</v>
      </c>
      <c r="S32" s="97">
        <f>SUM(O32:O32)*M31</f>
        <v>0</v>
      </c>
      <c r="T32" s="10">
        <f>SUM(P32:P32)*M31</f>
        <v>0</v>
      </c>
      <c r="U32" s="10">
        <f>SUM(Q32:Q32)*M31</f>
        <v>0</v>
      </c>
      <c r="V32" s="10">
        <f t="shared" ref="V32" si="25">SUM(R32:R32)*M31</f>
        <v>0</v>
      </c>
      <c r="W32" s="102">
        <f t="shared" si="22"/>
        <v>0</v>
      </c>
      <c r="X32" s="236"/>
      <c r="Y32" s="236"/>
      <c r="Z32" s="236"/>
      <c r="AA32" s="236"/>
      <c r="AB32" s="239"/>
      <c r="AC32" s="559"/>
      <c r="AD32" s="1197"/>
      <c r="AE32" s="267"/>
      <c r="AF32" s="82"/>
      <c r="AG32" s="377"/>
      <c r="AH32" s="377"/>
      <c r="AI32" s="1308"/>
      <c r="AJ32" s="18"/>
      <c r="AK32" s="116"/>
      <c r="AL32" s="116"/>
      <c r="AM32" s="116"/>
      <c r="AN32" s="116"/>
      <c r="AO32" s="19"/>
    </row>
    <row r="33" spans="1:41" ht="39.950000000000003" customHeight="1" x14ac:dyDescent="0.2">
      <c r="A33" s="1175"/>
      <c r="B33" s="1177"/>
      <c r="C33" s="1180"/>
      <c r="D33" s="1203"/>
      <c r="E33" s="1204"/>
      <c r="F33" s="1205"/>
      <c r="G33" s="1208"/>
      <c r="H33" s="1210"/>
      <c r="I33" s="1263"/>
      <c r="J33" s="1212"/>
      <c r="K33" s="1276"/>
      <c r="L33" s="1287" t="s">
        <v>75</v>
      </c>
      <c r="M33" s="1259">
        <v>0.1</v>
      </c>
      <c r="N33" s="75" t="s">
        <v>43</v>
      </c>
      <c r="O33" s="179">
        <v>1</v>
      </c>
      <c r="P33" s="180">
        <v>1</v>
      </c>
      <c r="Q33" s="181">
        <v>1</v>
      </c>
      <c r="R33" s="182">
        <v>1</v>
      </c>
      <c r="S33" s="99">
        <f>SUM(O33:O33)*M33</f>
        <v>0.1</v>
      </c>
      <c r="T33" s="15">
        <f>SUM(P33:P33)*M33</f>
        <v>0.1</v>
      </c>
      <c r="U33" s="15">
        <f>SUM(Q33:Q33)*M33</f>
        <v>0.1</v>
      </c>
      <c r="V33" s="15">
        <f t="shared" ref="V33" si="26">SUM(R33:R33)*M33</f>
        <v>0.1</v>
      </c>
      <c r="W33" s="103">
        <f t="shared" si="22"/>
        <v>0.1</v>
      </c>
      <c r="X33" s="236"/>
      <c r="Y33" s="236"/>
      <c r="Z33" s="236"/>
      <c r="AA33" s="236"/>
      <c r="AB33" s="239"/>
      <c r="AC33" s="559"/>
      <c r="AD33" s="1197"/>
      <c r="AE33" s="266" t="str">
        <f t="shared" ref="AE33" si="27">+IF(O34&gt;O33,"SUPERADA",IF(O34=O33,"EQUILIBRADA",IF(O34&lt;O33,"PARA MEJORAR")))</f>
        <v>PARA MEJORAR</v>
      </c>
      <c r="AF33" s="377" t="str">
        <f>IF(COUNTIF(AE33:AE44,"PARA MEJORAR")&gt;=1,"PARA MEJORAR","BIEN")</f>
        <v>PARA MEJORAR</v>
      </c>
      <c r="AG33" s="377"/>
      <c r="AH33" s="377"/>
      <c r="AI33" s="1308"/>
      <c r="AJ33" s="11"/>
      <c r="AK33" s="12"/>
      <c r="AL33" s="12"/>
      <c r="AM33" s="12"/>
      <c r="AN33" s="12"/>
      <c r="AO33" s="13"/>
    </row>
    <row r="34" spans="1:41" ht="39.950000000000003" customHeight="1" thickBot="1" x14ac:dyDescent="0.25">
      <c r="A34" s="1175"/>
      <c r="B34" s="1177"/>
      <c r="C34" s="1180"/>
      <c r="D34" s="1203"/>
      <c r="E34" s="1204"/>
      <c r="F34" s="1205"/>
      <c r="G34" s="1208"/>
      <c r="H34" s="1210"/>
      <c r="I34" s="1263"/>
      <c r="J34" s="1212"/>
      <c r="K34" s="1276"/>
      <c r="L34" s="1233"/>
      <c r="M34" s="1183"/>
      <c r="N34" s="71" t="s">
        <v>49</v>
      </c>
      <c r="O34" s="135">
        <v>0</v>
      </c>
      <c r="P34" s="136">
        <v>0</v>
      </c>
      <c r="Q34" s="136">
        <v>0</v>
      </c>
      <c r="R34" s="139">
        <v>0</v>
      </c>
      <c r="S34" s="97">
        <f>SUM(O34:O34)*M33</f>
        <v>0</v>
      </c>
      <c r="T34" s="10">
        <f>SUM(P34:P34)*M33</f>
        <v>0</v>
      </c>
      <c r="U34" s="10">
        <f>SUM(Q34:Q34)*M33</f>
        <v>0</v>
      </c>
      <c r="V34" s="10">
        <f t="shared" ref="V34" si="28">SUM(R34:R34)*M33</f>
        <v>0</v>
      </c>
      <c r="W34" s="102">
        <f t="shared" si="22"/>
        <v>0</v>
      </c>
      <c r="X34" s="236"/>
      <c r="Y34" s="236"/>
      <c r="Z34" s="236"/>
      <c r="AA34" s="236"/>
      <c r="AB34" s="239"/>
      <c r="AC34" s="559"/>
      <c r="AD34" s="1197"/>
      <c r="AE34" s="267"/>
      <c r="AF34" s="377"/>
      <c r="AG34" s="377"/>
      <c r="AH34" s="377"/>
      <c r="AI34" s="1308"/>
      <c r="AJ34" s="18"/>
      <c r="AK34" s="116"/>
      <c r="AL34" s="116"/>
      <c r="AM34" s="116"/>
      <c r="AN34" s="116"/>
      <c r="AO34" s="19"/>
    </row>
    <row r="35" spans="1:41" ht="39.950000000000003" customHeight="1" x14ac:dyDescent="0.2">
      <c r="A35" s="1175"/>
      <c r="B35" s="1177"/>
      <c r="C35" s="1180"/>
      <c r="D35" s="1203"/>
      <c r="E35" s="1204"/>
      <c r="F35" s="1205"/>
      <c r="G35" s="1208"/>
      <c r="H35" s="1210"/>
      <c r="I35" s="1263"/>
      <c r="J35" s="1212"/>
      <c r="K35" s="1276"/>
      <c r="L35" s="1233" t="s">
        <v>76</v>
      </c>
      <c r="M35" s="1183">
        <v>0.1</v>
      </c>
      <c r="N35" s="75" t="s">
        <v>43</v>
      </c>
      <c r="O35" s="179">
        <v>0</v>
      </c>
      <c r="P35" s="180">
        <v>1</v>
      </c>
      <c r="Q35" s="181">
        <v>1</v>
      </c>
      <c r="R35" s="182">
        <v>1</v>
      </c>
      <c r="S35" s="99">
        <f>SUM(O35:O35)*M35</f>
        <v>0</v>
      </c>
      <c r="T35" s="15">
        <f>SUM(P35:P35)*M35</f>
        <v>0.1</v>
      </c>
      <c r="U35" s="15">
        <f>SUM(Q35:Q35)*M35</f>
        <v>0.1</v>
      </c>
      <c r="V35" s="15">
        <f t="shared" ref="V35" si="29">SUM(R35:R35)*M35</f>
        <v>0.1</v>
      </c>
      <c r="W35" s="103">
        <f t="shared" si="22"/>
        <v>0.1</v>
      </c>
      <c r="X35" s="236"/>
      <c r="Y35" s="236"/>
      <c r="Z35" s="236"/>
      <c r="AA35" s="236"/>
      <c r="AB35" s="239"/>
      <c r="AC35" s="559"/>
      <c r="AD35" s="1197"/>
      <c r="AE35" s="266" t="str">
        <f t="shared" ref="AE35" si="30">+IF(O36&gt;O35,"SUPERADA",IF(O36=O35,"EQUILIBRADA",IF(O36&lt;O35,"PARA MEJORAR")))</f>
        <v>EQUILIBRADA</v>
      </c>
      <c r="AF35" s="377"/>
      <c r="AG35" s="377"/>
      <c r="AH35" s="377"/>
      <c r="AI35" s="1308"/>
      <c r="AJ35" s="18"/>
      <c r="AK35" s="116"/>
      <c r="AL35" s="116"/>
      <c r="AM35" s="116"/>
      <c r="AN35" s="116"/>
      <c r="AO35" s="19"/>
    </row>
    <row r="36" spans="1:41" ht="39.950000000000003" customHeight="1" thickBot="1" x14ac:dyDescent="0.25">
      <c r="A36" s="1175"/>
      <c r="B36" s="1177"/>
      <c r="C36" s="1180"/>
      <c r="D36" s="1203"/>
      <c r="E36" s="1204"/>
      <c r="F36" s="1205"/>
      <c r="G36" s="1208"/>
      <c r="H36" s="1210"/>
      <c r="I36" s="1263"/>
      <c r="J36" s="1212"/>
      <c r="K36" s="1276"/>
      <c r="L36" s="1233"/>
      <c r="M36" s="1183"/>
      <c r="N36" s="71" t="s">
        <v>49</v>
      </c>
      <c r="O36" s="135">
        <v>0</v>
      </c>
      <c r="P36" s="136">
        <v>0</v>
      </c>
      <c r="Q36" s="136">
        <v>0</v>
      </c>
      <c r="R36" s="139">
        <v>0</v>
      </c>
      <c r="S36" s="97">
        <f>SUM(O36:O36)*M35</f>
        <v>0</v>
      </c>
      <c r="T36" s="10">
        <f>SUM(P36:P36)*M35</f>
        <v>0</v>
      </c>
      <c r="U36" s="10">
        <f>SUM(Q36:Q36)*M35</f>
        <v>0</v>
      </c>
      <c r="V36" s="10">
        <f t="shared" ref="V36" si="31">SUM(R36:R36)*M35</f>
        <v>0</v>
      </c>
      <c r="W36" s="102">
        <f t="shared" si="22"/>
        <v>0</v>
      </c>
      <c r="X36" s="236"/>
      <c r="Y36" s="236"/>
      <c r="Z36" s="236"/>
      <c r="AA36" s="236"/>
      <c r="AB36" s="239"/>
      <c r="AC36" s="559"/>
      <c r="AD36" s="1197"/>
      <c r="AE36" s="267"/>
      <c r="AF36" s="377"/>
      <c r="AG36" s="377"/>
      <c r="AH36" s="377"/>
      <c r="AI36" s="1308"/>
      <c r="AJ36" s="18"/>
      <c r="AK36" s="116"/>
      <c r="AL36" s="116"/>
      <c r="AM36" s="116"/>
      <c r="AN36" s="116"/>
      <c r="AO36" s="19"/>
    </row>
    <row r="37" spans="1:41" ht="39.950000000000003" customHeight="1" x14ac:dyDescent="0.2">
      <c r="A37" s="1175"/>
      <c r="B37" s="1177"/>
      <c r="C37" s="1180"/>
      <c r="D37" s="1203"/>
      <c r="E37" s="1204"/>
      <c r="F37" s="1205"/>
      <c r="G37" s="1208"/>
      <c r="H37" s="1210"/>
      <c r="I37" s="1263"/>
      <c r="J37" s="1212"/>
      <c r="K37" s="1276"/>
      <c r="L37" s="1233" t="s">
        <v>77</v>
      </c>
      <c r="M37" s="1183">
        <v>0.2</v>
      </c>
      <c r="N37" s="75" t="s">
        <v>43</v>
      </c>
      <c r="O37" s="179">
        <v>0</v>
      </c>
      <c r="P37" s="180">
        <v>1</v>
      </c>
      <c r="Q37" s="181">
        <v>1</v>
      </c>
      <c r="R37" s="182">
        <v>1</v>
      </c>
      <c r="S37" s="99">
        <f>SUM(O37:O37)*M37</f>
        <v>0</v>
      </c>
      <c r="T37" s="15">
        <f>SUM(P37:P37)*M37</f>
        <v>0.2</v>
      </c>
      <c r="U37" s="15">
        <f>SUM(Q37:Q37)*M37</f>
        <v>0.2</v>
      </c>
      <c r="V37" s="15">
        <f t="shared" ref="V37" si="32">SUM(R37:R37)*M37</f>
        <v>0.2</v>
      </c>
      <c r="W37" s="103">
        <f t="shared" si="22"/>
        <v>0.2</v>
      </c>
      <c r="X37" s="236"/>
      <c r="Y37" s="236"/>
      <c r="Z37" s="236"/>
      <c r="AA37" s="236"/>
      <c r="AB37" s="239"/>
      <c r="AC37" s="559"/>
      <c r="AD37" s="1197"/>
      <c r="AE37" s="266" t="str">
        <f t="shared" ref="AE37" si="33">+IF(O38&gt;O37,"SUPERADA",IF(O38=O37,"EQUILIBRADA",IF(O38&lt;O37,"PARA MEJORAR")))</f>
        <v>EQUILIBRADA</v>
      </c>
      <c r="AF37" s="377"/>
      <c r="AG37" s="377"/>
      <c r="AH37" s="377"/>
      <c r="AI37" s="1308"/>
      <c r="AJ37" s="18"/>
      <c r="AK37" s="116"/>
      <c r="AL37" s="116"/>
      <c r="AM37" s="116"/>
      <c r="AN37" s="116"/>
      <c r="AO37" s="19"/>
    </row>
    <row r="38" spans="1:41" ht="39.950000000000003" customHeight="1" thickBot="1" x14ac:dyDescent="0.25">
      <c r="A38" s="1175"/>
      <c r="B38" s="1177"/>
      <c r="C38" s="1180"/>
      <c r="D38" s="1203"/>
      <c r="E38" s="1204"/>
      <c r="F38" s="1205"/>
      <c r="G38" s="1208"/>
      <c r="H38" s="1210"/>
      <c r="I38" s="1263"/>
      <c r="J38" s="1212"/>
      <c r="K38" s="1276"/>
      <c r="L38" s="1233"/>
      <c r="M38" s="1183"/>
      <c r="N38" s="71" t="s">
        <v>49</v>
      </c>
      <c r="O38" s="135">
        <v>0</v>
      </c>
      <c r="P38" s="136">
        <v>0</v>
      </c>
      <c r="Q38" s="136">
        <v>0</v>
      </c>
      <c r="R38" s="139">
        <v>0</v>
      </c>
      <c r="S38" s="97">
        <f>SUM(O38:O38)*M37</f>
        <v>0</v>
      </c>
      <c r="T38" s="10">
        <f>SUM(P38:P38)*M37</f>
        <v>0</v>
      </c>
      <c r="U38" s="10">
        <f>SUM(Q38:Q38)*M37</f>
        <v>0</v>
      </c>
      <c r="V38" s="10">
        <f t="shared" ref="V38" si="34">SUM(R38:R38)*M37</f>
        <v>0</v>
      </c>
      <c r="W38" s="102">
        <f t="shared" si="22"/>
        <v>0</v>
      </c>
      <c r="X38" s="236"/>
      <c r="Y38" s="236"/>
      <c r="Z38" s="236"/>
      <c r="AA38" s="236"/>
      <c r="AB38" s="239"/>
      <c r="AC38" s="559"/>
      <c r="AD38" s="1197"/>
      <c r="AE38" s="267"/>
      <c r="AF38" s="377"/>
      <c r="AG38" s="377"/>
      <c r="AH38" s="377"/>
      <c r="AI38" s="1308"/>
      <c r="AJ38" s="18"/>
      <c r="AK38" s="116"/>
      <c r="AL38" s="116"/>
      <c r="AM38" s="116"/>
      <c r="AN38" s="116"/>
      <c r="AO38" s="19"/>
    </row>
    <row r="39" spans="1:41" ht="39.950000000000003" customHeight="1" x14ac:dyDescent="0.2">
      <c r="A39" s="1175"/>
      <c r="B39" s="1177"/>
      <c r="C39" s="1180"/>
      <c r="D39" s="1203"/>
      <c r="E39" s="1204"/>
      <c r="F39" s="1205"/>
      <c r="G39" s="1208"/>
      <c r="H39" s="1210"/>
      <c r="I39" s="1263"/>
      <c r="J39" s="1212"/>
      <c r="K39" s="1276"/>
      <c r="L39" s="1233" t="s">
        <v>78</v>
      </c>
      <c r="M39" s="1183">
        <v>0.2</v>
      </c>
      <c r="N39" s="75" t="s">
        <v>43</v>
      </c>
      <c r="O39" s="179">
        <v>0</v>
      </c>
      <c r="P39" s="180">
        <v>0</v>
      </c>
      <c r="Q39" s="181">
        <v>1</v>
      </c>
      <c r="R39" s="182">
        <v>1</v>
      </c>
      <c r="S39" s="99">
        <f>SUM(O39:O39)*M39</f>
        <v>0</v>
      </c>
      <c r="T39" s="15">
        <f>SUM(P39:P39)*M39</f>
        <v>0</v>
      </c>
      <c r="U39" s="15">
        <f>SUM(Q39:Q39)*M39</f>
        <v>0.2</v>
      </c>
      <c r="V39" s="15">
        <f t="shared" ref="V39" si="35">SUM(R39:R39)*M39</f>
        <v>0.2</v>
      </c>
      <c r="W39" s="103">
        <f t="shared" si="22"/>
        <v>0.2</v>
      </c>
      <c r="X39" s="236"/>
      <c r="Y39" s="236"/>
      <c r="Z39" s="236"/>
      <c r="AA39" s="236"/>
      <c r="AB39" s="239"/>
      <c r="AC39" s="559"/>
      <c r="AD39" s="1197"/>
      <c r="AE39" s="266" t="str">
        <f t="shared" ref="AE39" si="36">+IF(O40&gt;O39,"SUPERADA",IF(O40=O39,"EQUILIBRADA",IF(O40&lt;O39,"PARA MEJORAR")))</f>
        <v>EQUILIBRADA</v>
      </c>
      <c r="AF39" s="377"/>
      <c r="AG39" s="377"/>
      <c r="AH39" s="377"/>
      <c r="AI39" s="1308"/>
      <c r="AJ39" s="18"/>
      <c r="AK39" s="116"/>
      <c r="AL39" s="116"/>
      <c r="AM39" s="116"/>
      <c r="AN39" s="116"/>
      <c r="AO39" s="19"/>
    </row>
    <row r="40" spans="1:41" ht="39.950000000000003" customHeight="1" thickBot="1" x14ac:dyDescent="0.25">
      <c r="A40" s="1175"/>
      <c r="B40" s="1177"/>
      <c r="C40" s="1180"/>
      <c r="D40" s="1203"/>
      <c r="E40" s="1204"/>
      <c r="F40" s="1205"/>
      <c r="G40" s="1208"/>
      <c r="H40" s="1210"/>
      <c r="I40" s="1263"/>
      <c r="J40" s="1212"/>
      <c r="K40" s="1276"/>
      <c r="L40" s="1233"/>
      <c r="M40" s="1183"/>
      <c r="N40" s="71" t="s">
        <v>49</v>
      </c>
      <c r="O40" s="135">
        <v>0</v>
      </c>
      <c r="P40" s="136">
        <v>0</v>
      </c>
      <c r="Q40" s="136">
        <v>0</v>
      </c>
      <c r="R40" s="139">
        <v>0</v>
      </c>
      <c r="S40" s="97">
        <f>SUM(O40:O40)*M39</f>
        <v>0</v>
      </c>
      <c r="T40" s="10">
        <f>SUM(P40:P40)*M39</f>
        <v>0</v>
      </c>
      <c r="U40" s="10">
        <f>SUM(Q40:Q40)*M39</f>
        <v>0</v>
      </c>
      <c r="V40" s="10">
        <f t="shared" ref="V40" si="37">SUM(R40:R40)*M39</f>
        <v>0</v>
      </c>
      <c r="W40" s="102">
        <f t="shared" si="22"/>
        <v>0</v>
      </c>
      <c r="X40" s="236"/>
      <c r="Y40" s="236"/>
      <c r="Z40" s="236"/>
      <c r="AA40" s="236"/>
      <c r="AB40" s="239"/>
      <c r="AC40" s="559"/>
      <c r="AD40" s="1197"/>
      <c r="AE40" s="267"/>
      <c r="AF40" s="377"/>
      <c r="AG40" s="377"/>
      <c r="AH40" s="377"/>
      <c r="AI40" s="1308"/>
      <c r="AJ40" s="18"/>
      <c r="AK40" s="116"/>
      <c r="AL40" s="116"/>
      <c r="AM40" s="116"/>
      <c r="AN40" s="116"/>
      <c r="AO40" s="19"/>
    </row>
    <row r="41" spans="1:41" ht="39.950000000000003" customHeight="1" x14ac:dyDescent="0.2">
      <c r="A41" s="1175"/>
      <c r="B41" s="1177"/>
      <c r="C41" s="1180"/>
      <c r="D41" s="1203"/>
      <c r="E41" s="1204"/>
      <c r="F41" s="1205"/>
      <c r="G41" s="1208"/>
      <c r="H41" s="1210"/>
      <c r="I41" s="1263"/>
      <c r="J41" s="1212"/>
      <c r="K41" s="1276"/>
      <c r="L41" s="1233" t="s">
        <v>79</v>
      </c>
      <c r="M41" s="1183">
        <v>0.1</v>
      </c>
      <c r="N41" s="75" t="s">
        <v>43</v>
      </c>
      <c r="O41" s="179">
        <v>0</v>
      </c>
      <c r="P41" s="180">
        <v>0</v>
      </c>
      <c r="Q41" s="181">
        <v>0</v>
      </c>
      <c r="R41" s="182">
        <v>1</v>
      </c>
      <c r="S41" s="99">
        <f>SUM(O41:O41)*M41</f>
        <v>0</v>
      </c>
      <c r="T41" s="15">
        <f>SUM(P41:P41)*M41</f>
        <v>0</v>
      </c>
      <c r="U41" s="15">
        <f>SUM(Q41:Q41)*M41</f>
        <v>0</v>
      </c>
      <c r="V41" s="15">
        <f t="shared" ref="V41" si="38">SUM(R41:R41)*M41</f>
        <v>0.1</v>
      </c>
      <c r="W41" s="103">
        <f t="shared" si="22"/>
        <v>0.1</v>
      </c>
      <c r="X41" s="236"/>
      <c r="Y41" s="236"/>
      <c r="Z41" s="236"/>
      <c r="AA41" s="236"/>
      <c r="AB41" s="239"/>
      <c r="AC41" s="559"/>
      <c r="AD41" s="1197"/>
      <c r="AE41" s="266" t="str">
        <f t="shared" ref="AE41" si="39">+IF(O42&gt;O41,"SUPERADA",IF(O42=O41,"EQUILIBRADA",IF(O42&lt;O41,"PARA MEJORAR")))</f>
        <v>EQUILIBRADA</v>
      </c>
      <c r="AF41" s="377"/>
      <c r="AG41" s="377"/>
      <c r="AH41" s="377"/>
      <c r="AI41" s="1308"/>
      <c r="AJ41" s="18"/>
      <c r="AK41" s="116"/>
      <c r="AL41" s="116"/>
      <c r="AM41" s="116"/>
      <c r="AN41" s="116"/>
      <c r="AO41" s="19"/>
    </row>
    <row r="42" spans="1:41" ht="39.950000000000003" customHeight="1" thickBot="1" x14ac:dyDescent="0.25">
      <c r="A42" s="1175"/>
      <c r="B42" s="1177"/>
      <c r="C42" s="1180"/>
      <c r="D42" s="1203"/>
      <c r="E42" s="1204"/>
      <c r="F42" s="1205"/>
      <c r="G42" s="1208"/>
      <c r="H42" s="1210"/>
      <c r="I42" s="1263"/>
      <c r="J42" s="1212"/>
      <c r="K42" s="1276"/>
      <c r="L42" s="1233"/>
      <c r="M42" s="1183"/>
      <c r="N42" s="71" t="s">
        <v>49</v>
      </c>
      <c r="O42" s="135">
        <v>0</v>
      </c>
      <c r="P42" s="136">
        <v>0</v>
      </c>
      <c r="Q42" s="136">
        <v>0</v>
      </c>
      <c r="R42" s="139">
        <v>0</v>
      </c>
      <c r="S42" s="97">
        <f>SUM(O42:O42)*M41</f>
        <v>0</v>
      </c>
      <c r="T42" s="10">
        <f>SUM(P42:P42)*M41</f>
        <v>0</v>
      </c>
      <c r="U42" s="10">
        <f>SUM(Q42:Q42)*M41</f>
        <v>0</v>
      </c>
      <c r="V42" s="10">
        <f t="shared" ref="V42" si="40">SUM(R42:R42)*M41</f>
        <v>0</v>
      </c>
      <c r="W42" s="102">
        <f t="shared" si="22"/>
        <v>0</v>
      </c>
      <c r="X42" s="236"/>
      <c r="Y42" s="236"/>
      <c r="Z42" s="236"/>
      <c r="AA42" s="236"/>
      <c r="AB42" s="239"/>
      <c r="AC42" s="559"/>
      <c r="AD42" s="1197"/>
      <c r="AE42" s="267"/>
      <c r="AF42" s="377"/>
      <c r="AG42" s="377"/>
      <c r="AH42" s="377"/>
      <c r="AI42" s="1308"/>
      <c r="AJ42" s="18"/>
      <c r="AK42" s="116"/>
      <c r="AL42" s="116"/>
      <c r="AM42" s="116"/>
      <c r="AN42" s="116"/>
      <c r="AO42" s="19"/>
    </row>
    <row r="43" spans="1:41" ht="39.950000000000003" customHeight="1" x14ac:dyDescent="0.2">
      <c r="A43" s="1175"/>
      <c r="B43" s="1177"/>
      <c r="C43" s="1180"/>
      <c r="D43" s="1203"/>
      <c r="E43" s="1204"/>
      <c r="F43" s="1205"/>
      <c r="G43" s="1208"/>
      <c r="H43" s="1210"/>
      <c r="I43" s="1263"/>
      <c r="J43" s="1212"/>
      <c r="K43" s="1276"/>
      <c r="L43" s="1233" t="s">
        <v>80</v>
      </c>
      <c r="M43" s="1183">
        <v>0.1</v>
      </c>
      <c r="N43" s="75" t="s">
        <v>43</v>
      </c>
      <c r="O43" s="179">
        <v>0</v>
      </c>
      <c r="P43" s="180">
        <v>0</v>
      </c>
      <c r="Q43" s="181">
        <v>0</v>
      </c>
      <c r="R43" s="182">
        <v>1</v>
      </c>
      <c r="S43" s="99">
        <f>SUM(O43:O43)*M43</f>
        <v>0</v>
      </c>
      <c r="T43" s="15">
        <f>SUM(P43:P43)*M43</f>
        <v>0</v>
      </c>
      <c r="U43" s="15">
        <f>SUM(Q43:Q43)*M43</f>
        <v>0</v>
      </c>
      <c r="V43" s="15">
        <f t="shared" ref="V43" si="41">SUM(R43:R43)*M43</f>
        <v>0.1</v>
      </c>
      <c r="W43" s="103">
        <f t="shared" si="22"/>
        <v>0.1</v>
      </c>
      <c r="X43" s="236"/>
      <c r="Y43" s="236"/>
      <c r="Z43" s="236"/>
      <c r="AA43" s="236"/>
      <c r="AB43" s="239"/>
      <c r="AC43" s="559"/>
      <c r="AD43" s="1197"/>
      <c r="AE43" s="266" t="str">
        <f t="shared" ref="AE43" si="42">+IF(O44&gt;O43,"SUPERADA",IF(O44=O43,"EQUILIBRADA",IF(O44&lt;O43,"PARA MEJORAR")))</f>
        <v>EQUILIBRADA</v>
      </c>
      <c r="AF43" s="377"/>
      <c r="AG43" s="377"/>
      <c r="AH43" s="377"/>
      <c r="AI43" s="1308"/>
      <c r="AJ43" s="18"/>
      <c r="AK43" s="116"/>
      <c r="AL43" s="116"/>
      <c r="AM43" s="116"/>
      <c r="AN43" s="116"/>
      <c r="AO43" s="19"/>
    </row>
    <row r="44" spans="1:41" ht="39.950000000000003" customHeight="1" thickBot="1" x14ac:dyDescent="0.25">
      <c r="A44" s="1175"/>
      <c r="B44" s="1177"/>
      <c r="C44" s="1180"/>
      <c r="D44" s="1203"/>
      <c r="E44" s="1204"/>
      <c r="F44" s="1205"/>
      <c r="G44" s="1208"/>
      <c r="H44" s="1210"/>
      <c r="I44" s="1263"/>
      <c r="J44" s="1212"/>
      <c r="K44" s="1276"/>
      <c r="L44" s="1265"/>
      <c r="M44" s="1186"/>
      <c r="N44" s="74" t="s">
        <v>49</v>
      </c>
      <c r="O44" s="137">
        <v>0</v>
      </c>
      <c r="P44" s="138">
        <v>0</v>
      </c>
      <c r="Q44" s="138">
        <v>0</v>
      </c>
      <c r="R44" s="140">
        <v>0</v>
      </c>
      <c r="S44" s="96">
        <f>SUM(O44:O44)*M43</f>
        <v>0</v>
      </c>
      <c r="T44" s="21">
        <f>SUM(P44:P44)*M43</f>
        <v>0</v>
      </c>
      <c r="U44" s="21">
        <f>SUM(Q44:Q44)*M43</f>
        <v>0</v>
      </c>
      <c r="V44" s="21">
        <f t="shared" ref="V44" si="43">SUM(R44:R44)*M43</f>
        <v>0</v>
      </c>
      <c r="W44" s="104">
        <f t="shared" si="22"/>
        <v>0</v>
      </c>
      <c r="X44" s="237"/>
      <c r="Y44" s="237"/>
      <c r="Z44" s="237"/>
      <c r="AA44" s="237"/>
      <c r="AB44" s="432"/>
      <c r="AC44" s="559"/>
      <c r="AD44" s="1163"/>
      <c r="AE44" s="267"/>
      <c r="AF44" s="267"/>
      <c r="AG44" s="377"/>
      <c r="AH44" s="377"/>
      <c r="AI44" s="1308"/>
      <c r="AJ44" s="18"/>
      <c r="AK44" s="116"/>
      <c r="AL44" s="116"/>
      <c r="AM44" s="116"/>
      <c r="AN44" s="116"/>
      <c r="AO44" s="19"/>
    </row>
    <row r="45" spans="1:41" ht="39.950000000000003" customHeight="1" x14ac:dyDescent="0.2">
      <c r="A45" s="1175"/>
      <c r="B45" s="1177"/>
      <c r="C45" s="1180"/>
      <c r="D45" s="1203"/>
      <c r="E45" s="1204"/>
      <c r="F45" s="1248"/>
      <c r="G45" s="1193" t="s">
        <v>81</v>
      </c>
      <c r="H45" s="1195">
        <v>5</v>
      </c>
      <c r="I45" s="1249" t="s">
        <v>82</v>
      </c>
      <c r="J45" s="1164" t="s">
        <v>56</v>
      </c>
      <c r="K45" s="1253">
        <v>0</v>
      </c>
      <c r="L45" s="1243" t="s">
        <v>83</v>
      </c>
      <c r="M45" s="1172">
        <v>0.25</v>
      </c>
      <c r="N45" s="73" t="s">
        <v>43</v>
      </c>
      <c r="O45" s="183">
        <v>0</v>
      </c>
      <c r="P45" s="180">
        <v>1</v>
      </c>
      <c r="Q45" s="181">
        <v>1</v>
      </c>
      <c r="R45" s="182">
        <v>1</v>
      </c>
      <c r="S45" s="99">
        <f t="shared" ref="S45" si="44">SUM(O45:O45)*M45</f>
        <v>0</v>
      </c>
      <c r="T45" s="15">
        <f t="shared" ref="T45" si="45">SUM(P45:P45)*M45</f>
        <v>0.25</v>
      </c>
      <c r="U45" s="15">
        <f t="shared" ref="U45" si="46">SUM(Q45:Q45)*M45</f>
        <v>0.25</v>
      </c>
      <c r="V45" s="15">
        <f t="shared" ref="V45" si="47">SUM(R45:R45)*M45</f>
        <v>0.25</v>
      </c>
      <c r="W45" s="103">
        <f t="shared" ref="W45:W52" si="48">MAX(S45:V45)</f>
        <v>0.25</v>
      </c>
      <c r="X45" s="236">
        <f>+S46+S48+S50+S52</f>
        <v>0</v>
      </c>
      <c r="Y45" s="236">
        <f>+T46+T48+T50+T52</f>
        <v>0</v>
      </c>
      <c r="Z45" s="236">
        <f>+U46+U48+U50+U52</f>
        <v>0</v>
      </c>
      <c r="AA45" s="236">
        <f>+V46+V48+V50+V52</f>
        <v>0</v>
      </c>
      <c r="AB45" s="239">
        <f>+W46+W48+W50+W52</f>
        <v>0</v>
      </c>
      <c r="AC45" s="559"/>
      <c r="AD45" s="1162" t="s">
        <v>84</v>
      </c>
      <c r="AE45" s="266" t="str">
        <f t="shared" ref="AE45" si="49">+IF(O46&gt;O45,"SUPERADA",IF(O46=O45,"EQUILIBRADA",IF(O46&lt;O45,"PARA MEJORAR")))</f>
        <v>EQUILIBRADA</v>
      </c>
      <c r="AF45" s="266" t="str">
        <f>IF(COUNTIF(AE45:AE52,"PARA MEJORAR")&gt;=1,"PARA MEJORAR","BIEN")</f>
        <v>BIEN</v>
      </c>
      <c r="AG45" s="377"/>
      <c r="AH45" s="377"/>
      <c r="AI45" s="1308"/>
      <c r="AJ45" s="11"/>
      <c r="AK45" s="12"/>
      <c r="AL45" s="12"/>
      <c r="AM45" s="12"/>
      <c r="AN45" s="12"/>
      <c r="AO45" s="13"/>
    </row>
    <row r="46" spans="1:41" ht="39.950000000000003" customHeight="1" thickBot="1" x14ac:dyDescent="0.25">
      <c r="A46" s="1175"/>
      <c r="B46" s="1177"/>
      <c r="C46" s="1180"/>
      <c r="D46" s="1203"/>
      <c r="E46" s="1204"/>
      <c r="F46" s="1248"/>
      <c r="G46" s="1260"/>
      <c r="H46" s="1261"/>
      <c r="I46" s="1250"/>
      <c r="J46" s="1252"/>
      <c r="K46" s="1254"/>
      <c r="L46" s="1233"/>
      <c r="M46" s="1183"/>
      <c r="N46" s="71" t="s">
        <v>49</v>
      </c>
      <c r="O46" s="141">
        <v>0</v>
      </c>
      <c r="P46" s="136">
        <v>0</v>
      </c>
      <c r="Q46" s="142">
        <v>0</v>
      </c>
      <c r="R46" s="139">
        <v>0</v>
      </c>
      <c r="S46" s="97">
        <f t="shared" ref="S46" si="50">SUM(O46:O46)*M45</f>
        <v>0</v>
      </c>
      <c r="T46" s="10">
        <f t="shared" ref="T46" si="51">SUM(P46:P46)*M45</f>
        <v>0</v>
      </c>
      <c r="U46" s="10">
        <f t="shared" ref="U46" si="52">SUM(Q46:Q46)*M45</f>
        <v>0</v>
      </c>
      <c r="V46" s="10">
        <f t="shared" ref="V46" si="53">SUM(R46:R46)*M45</f>
        <v>0</v>
      </c>
      <c r="W46" s="102">
        <f t="shared" si="48"/>
        <v>0</v>
      </c>
      <c r="X46" s="236"/>
      <c r="Y46" s="236"/>
      <c r="Z46" s="236"/>
      <c r="AA46" s="236"/>
      <c r="AB46" s="239"/>
      <c r="AC46" s="559"/>
      <c r="AD46" s="1197"/>
      <c r="AE46" s="267"/>
      <c r="AF46" s="377"/>
      <c r="AG46" s="377"/>
      <c r="AH46" s="377"/>
      <c r="AI46" s="1308"/>
      <c r="AJ46" s="18"/>
      <c r="AK46" s="116"/>
      <c r="AL46" s="116"/>
      <c r="AM46" s="116"/>
      <c r="AN46" s="116"/>
      <c r="AO46" s="19"/>
    </row>
    <row r="47" spans="1:41" ht="39.950000000000003" customHeight="1" x14ac:dyDescent="0.2">
      <c r="A47" s="1175"/>
      <c r="B47" s="1177"/>
      <c r="C47" s="1180"/>
      <c r="D47" s="1203"/>
      <c r="E47" s="1204"/>
      <c r="F47" s="1248"/>
      <c r="G47" s="1260"/>
      <c r="H47" s="1261"/>
      <c r="I47" s="1250"/>
      <c r="J47" s="1252"/>
      <c r="K47" s="1254"/>
      <c r="L47" s="1233" t="s">
        <v>85</v>
      </c>
      <c r="M47" s="1183">
        <v>0.25</v>
      </c>
      <c r="N47" s="75" t="s">
        <v>43</v>
      </c>
      <c r="O47" s="183">
        <v>0</v>
      </c>
      <c r="P47" s="180">
        <v>1</v>
      </c>
      <c r="Q47" s="181">
        <v>1</v>
      </c>
      <c r="R47" s="182">
        <v>1</v>
      </c>
      <c r="S47" s="99">
        <f t="shared" ref="S47" si="54">SUM(O47:O47)*M47</f>
        <v>0</v>
      </c>
      <c r="T47" s="15">
        <f t="shared" ref="T47" si="55">SUM(P47:P47)*M47</f>
        <v>0.25</v>
      </c>
      <c r="U47" s="15">
        <f t="shared" ref="U47" si="56">SUM(Q47:Q47)*M47</f>
        <v>0.25</v>
      </c>
      <c r="V47" s="15">
        <f t="shared" ref="V47" si="57">SUM(R47:R47)*M47</f>
        <v>0.25</v>
      </c>
      <c r="W47" s="103">
        <f t="shared" si="48"/>
        <v>0.25</v>
      </c>
      <c r="X47" s="236"/>
      <c r="Y47" s="236"/>
      <c r="Z47" s="236"/>
      <c r="AA47" s="236"/>
      <c r="AB47" s="239"/>
      <c r="AC47" s="559"/>
      <c r="AD47" s="1197"/>
      <c r="AE47" s="266" t="str">
        <f t="shared" ref="AE47" si="58">+IF(O48&gt;O47,"SUPERADA",IF(O48=O47,"EQUILIBRADA",IF(O48&lt;O47,"PARA MEJORAR")))</f>
        <v>EQUILIBRADA</v>
      </c>
      <c r="AF47" s="377"/>
      <c r="AG47" s="377"/>
      <c r="AH47" s="377"/>
      <c r="AI47" s="1308"/>
      <c r="AJ47" s="18"/>
      <c r="AK47" s="116"/>
      <c r="AL47" s="116"/>
      <c r="AM47" s="116"/>
      <c r="AN47" s="116"/>
      <c r="AO47" s="19"/>
    </row>
    <row r="48" spans="1:41" ht="39.950000000000003" customHeight="1" thickBot="1" x14ac:dyDescent="0.25">
      <c r="A48" s="1175"/>
      <c r="B48" s="1177"/>
      <c r="C48" s="1180"/>
      <c r="D48" s="1203"/>
      <c r="E48" s="1204"/>
      <c r="F48" s="1248"/>
      <c r="G48" s="1260"/>
      <c r="H48" s="1261"/>
      <c r="I48" s="1250"/>
      <c r="J48" s="1252"/>
      <c r="K48" s="1254"/>
      <c r="L48" s="1233"/>
      <c r="M48" s="1183"/>
      <c r="N48" s="71" t="s">
        <v>49</v>
      </c>
      <c r="O48" s="141">
        <v>0</v>
      </c>
      <c r="P48" s="136">
        <v>0</v>
      </c>
      <c r="Q48" s="142">
        <v>0</v>
      </c>
      <c r="R48" s="139">
        <v>0</v>
      </c>
      <c r="S48" s="97">
        <f t="shared" ref="S48" si="59">SUM(O48:O48)*M47</f>
        <v>0</v>
      </c>
      <c r="T48" s="10">
        <f t="shared" ref="T48" si="60">SUM(P48:P48)*M47</f>
        <v>0</v>
      </c>
      <c r="U48" s="10">
        <f t="shared" ref="U48" si="61">SUM(Q48:Q48)*M47</f>
        <v>0</v>
      </c>
      <c r="V48" s="10">
        <f t="shared" ref="V48" si="62">SUM(R48:R48)*M47</f>
        <v>0</v>
      </c>
      <c r="W48" s="102">
        <f t="shared" si="48"/>
        <v>0</v>
      </c>
      <c r="X48" s="236"/>
      <c r="Y48" s="236"/>
      <c r="Z48" s="236"/>
      <c r="AA48" s="236"/>
      <c r="AB48" s="239"/>
      <c r="AC48" s="559"/>
      <c r="AD48" s="1197"/>
      <c r="AE48" s="267"/>
      <c r="AF48" s="377"/>
      <c r="AG48" s="377"/>
      <c r="AH48" s="377"/>
      <c r="AI48" s="1308"/>
      <c r="AJ48" s="18"/>
      <c r="AK48" s="116"/>
      <c r="AL48" s="116"/>
      <c r="AM48" s="116"/>
      <c r="AN48" s="116"/>
      <c r="AO48" s="19"/>
    </row>
    <row r="49" spans="1:41" ht="39.950000000000003" customHeight="1" x14ac:dyDescent="0.2">
      <c r="A49" s="1175"/>
      <c r="B49" s="1177"/>
      <c r="C49" s="1180"/>
      <c r="D49" s="1203"/>
      <c r="E49" s="1204"/>
      <c r="F49" s="1248"/>
      <c r="G49" s="1260"/>
      <c r="H49" s="1261"/>
      <c r="I49" s="1250"/>
      <c r="J49" s="1252"/>
      <c r="K49" s="1254"/>
      <c r="L49" s="1233" t="s">
        <v>86</v>
      </c>
      <c r="M49" s="1183">
        <v>0.25</v>
      </c>
      <c r="N49" s="75" t="s">
        <v>43</v>
      </c>
      <c r="O49" s="183">
        <v>0</v>
      </c>
      <c r="P49" s="180">
        <v>1</v>
      </c>
      <c r="Q49" s="181">
        <v>1</v>
      </c>
      <c r="R49" s="182">
        <v>1</v>
      </c>
      <c r="S49" s="99">
        <f t="shared" ref="S49" si="63">SUM(O49:O49)*M49</f>
        <v>0</v>
      </c>
      <c r="T49" s="15">
        <f t="shared" ref="T49" si="64">SUM(P49:P49)*M49</f>
        <v>0.25</v>
      </c>
      <c r="U49" s="15">
        <f t="shared" ref="U49" si="65">SUM(Q49:Q49)*M49</f>
        <v>0.25</v>
      </c>
      <c r="V49" s="15">
        <f t="shared" ref="V49" si="66">SUM(R49:R49)*M49</f>
        <v>0.25</v>
      </c>
      <c r="W49" s="103">
        <f t="shared" si="48"/>
        <v>0.25</v>
      </c>
      <c r="X49" s="236"/>
      <c r="Y49" s="236"/>
      <c r="Z49" s="236"/>
      <c r="AA49" s="236"/>
      <c r="AB49" s="239"/>
      <c r="AC49" s="559"/>
      <c r="AD49" s="1197"/>
      <c r="AE49" s="266" t="str">
        <f t="shared" ref="AE49" si="67">+IF(O50&gt;O49,"SUPERADA",IF(O50=O49,"EQUILIBRADA",IF(O50&lt;O49,"PARA MEJORAR")))</f>
        <v>EQUILIBRADA</v>
      </c>
      <c r="AF49" s="377"/>
      <c r="AG49" s="377"/>
      <c r="AH49" s="377"/>
      <c r="AI49" s="1308"/>
      <c r="AJ49" s="18"/>
      <c r="AK49" s="116"/>
      <c r="AL49" s="116"/>
      <c r="AM49" s="116"/>
      <c r="AN49" s="116"/>
      <c r="AO49" s="19"/>
    </row>
    <row r="50" spans="1:41" ht="39.950000000000003" customHeight="1" thickBot="1" x14ac:dyDescent="0.25">
      <c r="A50" s="1175"/>
      <c r="B50" s="1177"/>
      <c r="C50" s="1180"/>
      <c r="D50" s="1203"/>
      <c r="E50" s="1204"/>
      <c r="F50" s="1248"/>
      <c r="G50" s="1260"/>
      <c r="H50" s="1261"/>
      <c r="I50" s="1250"/>
      <c r="J50" s="1252"/>
      <c r="K50" s="1254"/>
      <c r="L50" s="1233"/>
      <c r="M50" s="1183"/>
      <c r="N50" s="71" t="s">
        <v>49</v>
      </c>
      <c r="O50" s="141">
        <v>0</v>
      </c>
      <c r="P50" s="136">
        <v>0</v>
      </c>
      <c r="Q50" s="142">
        <v>0</v>
      </c>
      <c r="R50" s="139">
        <v>0</v>
      </c>
      <c r="S50" s="97">
        <f t="shared" ref="S50" si="68">SUM(O50:O50)*M49</f>
        <v>0</v>
      </c>
      <c r="T50" s="10">
        <f t="shared" ref="T50" si="69">SUM(P50:P50)*M49</f>
        <v>0</v>
      </c>
      <c r="U50" s="10">
        <f t="shared" ref="U50" si="70">SUM(Q50:Q50)*M49</f>
        <v>0</v>
      </c>
      <c r="V50" s="10">
        <f t="shared" ref="V50" si="71">SUM(R50:R50)*M49</f>
        <v>0</v>
      </c>
      <c r="W50" s="102">
        <f t="shared" si="48"/>
        <v>0</v>
      </c>
      <c r="X50" s="236"/>
      <c r="Y50" s="236"/>
      <c r="Z50" s="236"/>
      <c r="AA50" s="236"/>
      <c r="AB50" s="239"/>
      <c r="AC50" s="559"/>
      <c r="AD50" s="1197"/>
      <c r="AE50" s="267"/>
      <c r="AF50" s="377"/>
      <c r="AG50" s="377"/>
      <c r="AH50" s="377"/>
      <c r="AI50" s="1308"/>
      <c r="AJ50" s="18"/>
      <c r="AK50" s="116"/>
      <c r="AL50" s="116"/>
      <c r="AM50" s="116"/>
      <c r="AN50" s="116"/>
      <c r="AO50" s="19"/>
    </row>
    <row r="51" spans="1:41" ht="39.950000000000003" customHeight="1" x14ac:dyDescent="0.2">
      <c r="A51" s="1175"/>
      <c r="B51" s="1177"/>
      <c r="C51" s="1180"/>
      <c r="D51" s="1203"/>
      <c r="E51" s="1204"/>
      <c r="F51" s="1248"/>
      <c r="G51" s="1260"/>
      <c r="H51" s="1261"/>
      <c r="I51" s="1250"/>
      <c r="J51" s="1252"/>
      <c r="K51" s="1254"/>
      <c r="L51" s="1233" t="s">
        <v>87</v>
      </c>
      <c r="M51" s="1183">
        <v>0.25</v>
      </c>
      <c r="N51" s="75" t="s">
        <v>43</v>
      </c>
      <c r="O51" s="183">
        <v>0</v>
      </c>
      <c r="P51" s="180">
        <v>0</v>
      </c>
      <c r="Q51" s="181">
        <v>0.5</v>
      </c>
      <c r="R51" s="182">
        <v>1</v>
      </c>
      <c r="S51" s="99">
        <f t="shared" ref="S51" si="72">SUM(O51:O51)*M51</f>
        <v>0</v>
      </c>
      <c r="T51" s="15">
        <f t="shared" ref="T51" si="73">SUM(P51:P51)*M51</f>
        <v>0</v>
      </c>
      <c r="U51" s="15">
        <f t="shared" ref="U51" si="74">SUM(Q51:Q51)*M51</f>
        <v>0.125</v>
      </c>
      <c r="V51" s="15">
        <f t="shared" ref="V51" si="75">SUM(R51:R51)*M51</f>
        <v>0.25</v>
      </c>
      <c r="W51" s="103">
        <f t="shared" si="48"/>
        <v>0.25</v>
      </c>
      <c r="X51" s="236"/>
      <c r="Y51" s="236"/>
      <c r="Z51" s="236"/>
      <c r="AA51" s="236"/>
      <c r="AB51" s="239"/>
      <c r="AC51" s="559"/>
      <c r="AD51" s="1197"/>
      <c r="AE51" s="266" t="str">
        <f t="shared" ref="AE51" si="76">+IF(O52&gt;O51,"SUPERADA",IF(O52=O51,"EQUILIBRADA",IF(O52&lt;O51,"PARA MEJORAR")))</f>
        <v>EQUILIBRADA</v>
      </c>
      <c r="AF51" s="377"/>
      <c r="AG51" s="377"/>
      <c r="AH51" s="377"/>
      <c r="AI51" s="1308"/>
      <c r="AJ51" s="18"/>
      <c r="AK51" s="116"/>
      <c r="AL51" s="116"/>
      <c r="AM51" s="116"/>
      <c r="AN51" s="116"/>
      <c r="AO51" s="19"/>
    </row>
    <row r="52" spans="1:41" ht="39.950000000000003" customHeight="1" thickBot="1" x14ac:dyDescent="0.25">
      <c r="A52" s="1175"/>
      <c r="B52" s="1177"/>
      <c r="C52" s="1180"/>
      <c r="D52" s="1203"/>
      <c r="E52" s="1204"/>
      <c r="F52" s="1248"/>
      <c r="G52" s="1194"/>
      <c r="H52" s="1196"/>
      <c r="I52" s="1251"/>
      <c r="J52" s="1165"/>
      <c r="K52" s="1255"/>
      <c r="L52" s="1234"/>
      <c r="M52" s="1173"/>
      <c r="N52" s="72" t="s">
        <v>49</v>
      </c>
      <c r="O52" s="141">
        <v>0</v>
      </c>
      <c r="P52" s="136">
        <v>0</v>
      </c>
      <c r="Q52" s="142">
        <v>0</v>
      </c>
      <c r="R52" s="139">
        <v>0</v>
      </c>
      <c r="S52" s="95">
        <f t="shared" ref="S52" si="77">SUM(O52:O52)*M51</f>
        <v>0</v>
      </c>
      <c r="T52" s="23">
        <f t="shared" ref="T52" si="78">SUM(P52:P52)*M51</f>
        <v>0</v>
      </c>
      <c r="U52" s="23">
        <f t="shared" ref="U52" si="79">SUM(Q52:Q52)*M51</f>
        <v>0</v>
      </c>
      <c r="V52" s="23">
        <f t="shared" ref="V52" si="80">SUM(R52:R52)*M51</f>
        <v>0</v>
      </c>
      <c r="W52" s="105">
        <f t="shared" si="48"/>
        <v>0</v>
      </c>
      <c r="X52" s="237"/>
      <c r="Y52" s="237"/>
      <c r="Z52" s="237"/>
      <c r="AA52" s="237"/>
      <c r="AB52" s="432"/>
      <c r="AC52" s="559"/>
      <c r="AD52" s="1163"/>
      <c r="AE52" s="267"/>
      <c r="AF52" s="267"/>
      <c r="AG52" s="377"/>
      <c r="AH52" s="377"/>
      <c r="AI52" s="1308"/>
      <c r="AJ52" s="18"/>
      <c r="AK52" s="116"/>
      <c r="AL52" s="116"/>
      <c r="AM52" s="116"/>
      <c r="AN52" s="116"/>
      <c r="AO52" s="19"/>
    </row>
    <row r="53" spans="1:41" ht="39.950000000000003" customHeight="1" x14ac:dyDescent="0.2">
      <c r="A53" s="1175"/>
      <c r="B53" s="1177"/>
      <c r="C53" s="1180"/>
      <c r="D53" s="1203"/>
      <c r="E53" s="1204"/>
      <c r="F53" s="1205"/>
      <c r="G53" s="1208" t="s">
        <v>88</v>
      </c>
      <c r="H53" s="1210">
        <v>6</v>
      </c>
      <c r="I53" s="1212" t="s">
        <v>89</v>
      </c>
      <c r="J53" s="1212" t="s">
        <v>90</v>
      </c>
      <c r="K53" s="1201">
        <f>((Q62*M61+Q58*M57+Q56*M55+Q54*M53)/100%)</f>
        <v>0</v>
      </c>
      <c r="L53" s="1286" t="s">
        <v>91</v>
      </c>
      <c r="M53" s="1259">
        <v>0.2</v>
      </c>
      <c r="N53" s="75" t="s">
        <v>43</v>
      </c>
      <c r="O53" s="175">
        <v>0.25</v>
      </c>
      <c r="P53" s="176">
        <v>0.5</v>
      </c>
      <c r="Q53" s="177">
        <v>0.75</v>
      </c>
      <c r="R53" s="178">
        <v>1</v>
      </c>
      <c r="S53" s="6">
        <f t="shared" ref="S53" si="81">SUM(O53:O53)*M53</f>
        <v>0.05</v>
      </c>
      <c r="T53" s="7">
        <f t="shared" ref="T53" si="82">SUM(P53:P53)*M53</f>
        <v>0.1</v>
      </c>
      <c r="U53" s="7">
        <f t="shared" ref="U53" si="83">SUM(Q53:Q53)*M53</f>
        <v>0.15000000000000002</v>
      </c>
      <c r="V53" s="7">
        <f t="shared" ref="V53" si="84">SUM(R53:R53)*M53</f>
        <v>0.2</v>
      </c>
      <c r="W53" s="101">
        <f t="shared" ref="W53:W62" si="85">MAX(S53:V53)</f>
        <v>0.2</v>
      </c>
      <c r="X53" s="235">
        <f>+S54+S56+S58+S62+S60</f>
        <v>0</v>
      </c>
      <c r="Y53" s="235">
        <f>+T54+T56+T58+T62+T60</f>
        <v>0</v>
      </c>
      <c r="Z53" s="235">
        <f>+U54+U56+U58+U62+U60</f>
        <v>0</v>
      </c>
      <c r="AA53" s="235">
        <f>+V54+V56+V58+V62+V60</f>
        <v>0</v>
      </c>
      <c r="AB53" s="238">
        <f>+W54+W56+W58+W62+W60</f>
        <v>0</v>
      </c>
      <c r="AC53" s="559"/>
      <c r="AD53" s="1162" t="s">
        <v>84</v>
      </c>
      <c r="AE53" s="266" t="str">
        <f t="shared" ref="AE53" si="86">+IF(O54&gt;O53,"SUPERADA",IF(O54=O53,"EQUILIBRADA",IF(O54&lt;O53,"PARA MEJORAR")))</f>
        <v>PARA MEJORAR</v>
      </c>
      <c r="AF53" s="266" t="str">
        <f>IF(COUNTIF(AE53:AE62,"PARA MEJORAR")&gt;=1,"PARA MEJORAR","BIEN")</f>
        <v>PARA MEJORAR</v>
      </c>
      <c r="AG53" s="377"/>
      <c r="AH53" s="377"/>
      <c r="AI53" s="1308"/>
      <c r="AJ53" s="11"/>
      <c r="AK53" s="12"/>
      <c r="AL53" s="12"/>
      <c r="AM53" s="12"/>
      <c r="AN53" s="12"/>
      <c r="AO53" s="13"/>
    </row>
    <row r="54" spans="1:41" ht="39.950000000000003" customHeight="1" thickBot="1" x14ac:dyDescent="0.25">
      <c r="A54" s="1175"/>
      <c r="B54" s="1177"/>
      <c r="C54" s="1180"/>
      <c r="D54" s="1203"/>
      <c r="E54" s="1204"/>
      <c r="F54" s="1205"/>
      <c r="G54" s="1208"/>
      <c r="H54" s="1210"/>
      <c r="I54" s="1212"/>
      <c r="J54" s="1212"/>
      <c r="K54" s="1201"/>
      <c r="L54" s="1258"/>
      <c r="M54" s="1183"/>
      <c r="N54" s="71" t="s">
        <v>49</v>
      </c>
      <c r="O54" s="135">
        <v>0</v>
      </c>
      <c r="P54" s="136">
        <v>0</v>
      </c>
      <c r="Q54" s="142">
        <v>0</v>
      </c>
      <c r="R54" s="139">
        <v>0</v>
      </c>
      <c r="S54" s="9">
        <f t="shared" ref="S54" si="87">SUM(O54:O54)*M53</f>
        <v>0</v>
      </c>
      <c r="T54" s="10">
        <f t="shared" ref="T54" si="88">SUM(P54:P54)*M53</f>
        <v>0</v>
      </c>
      <c r="U54" s="10">
        <f t="shared" ref="U54" si="89">SUM(Q54:Q54)*M53</f>
        <v>0</v>
      </c>
      <c r="V54" s="10">
        <f t="shared" ref="V54" si="90">SUM(R54:R54)*M53</f>
        <v>0</v>
      </c>
      <c r="W54" s="102">
        <f t="shared" si="85"/>
        <v>0</v>
      </c>
      <c r="X54" s="236"/>
      <c r="Y54" s="236"/>
      <c r="Z54" s="236"/>
      <c r="AA54" s="236"/>
      <c r="AB54" s="239"/>
      <c r="AC54" s="559"/>
      <c r="AD54" s="1197"/>
      <c r="AE54" s="267"/>
      <c r="AF54" s="377"/>
      <c r="AG54" s="377"/>
      <c r="AH54" s="377"/>
      <c r="AI54" s="1308"/>
      <c r="AJ54" s="18"/>
      <c r="AK54" s="116"/>
      <c r="AL54" s="116"/>
      <c r="AM54" s="116"/>
      <c r="AN54" s="116"/>
      <c r="AO54" s="19"/>
    </row>
    <row r="55" spans="1:41" ht="39.950000000000003" customHeight="1" x14ac:dyDescent="0.2">
      <c r="A55" s="1175"/>
      <c r="B55" s="1177"/>
      <c r="C55" s="1180"/>
      <c r="D55" s="1203"/>
      <c r="E55" s="1204"/>
      <c r="F55" s="1205"/>
      <c r="G55" s="1208"/>
      <c r="H55" s="1210"/>
      <c r="I55" s="1212"/>
      <c r="J55" s="1212"/>
      <c r="K55" s="1201"/>
      <c r="L55" s="1258" t="s">
        <v>92</v>
      </c>
      <c r="M55" s="1183">
        <v>0.2</v>
      </c>
      <c r="N55" s="70" t="s">
        <v>43</v>
      </c>
      <c r="O55" s="179">
        <v>0.25</v>
      </c>
      <c r="P55" s="180">
        <v>0.5</v>
      </c>
      <c r="Q55" s="181">
        <v>0.75</v>
      </c>
      <c r="R55" s="182">
        <v>1</v>
      </c>
      <c r="S55" s="14">
        <f t="shared" ref="S55" si="91">SUM(O55:O55)*M55</f>
        <v>0.05</v>
      </c>
      <c r="T55" s="15">
        <f t="shared" ref="T55" si="92">SUM(P55:P55)*M55</f>
        <v>0.1</v>
      </c>
      <c r="U55" s="15">
        <f t="shared" ref="U55" si="93">SUM(Q55:Q55)*M55</f>
        <v>0.15000000000000002</v>
      </c>
      <c r="V55" s="15">
        <f t="shared" ref="V55" si="94">SUM(R55:R55)*M55</f>
        <v>0.2</v>
      </c>
      <c r="W55" s="103">
        <f t="shared" si="85"/>
        <v>0.2</v>
      </c>
      <c r="X55" s="236"/>
      <c r="Y55" s="236"/>
      <c r="Z55" s="236"/>
      <c r="AA55" s="236"/>
      <c r="AB55" s="239"/>
      <c r="AC55" s="559"/>
      <c r="AD55" s="1197"/>
      <c r="AE55" s="266" t="str">
        <f t="shared" ref="AE55" si="95">+IF(O56&gt;O55,"SUPERADA",IF(O56=O55,"EQUILIBRADA",IF(O56&lt;O55,"PARA MEJORAR")))</f>
        <v>PARA MEJORAR</v>
      </c>
      <c r="AF55" s="377"/>
      <c r="AG55" s="377"/>
      <c r="AH55" s="377"/>
      <c r="AI55" s="1308"/>
      <c r="AJ55" s="18"/>
      <c r="AK55" s="116"/>
      <c r="AL55" s="116"/>
      <c r="AM55" s="116"/>
      <c r="AN55" s="116"/>
      <c r="AO55" s="19"/>
    </row>
    <row r="56" spans="1:41" ht="39.950000000000003" customHeight="1" thickBot="1" x14ac:dyDescent="0.25">
      <c r="A56" s="1175"/>
      <c r="B56" s="1177"/>
      <c r="C56" s="1180"/>
      <c r="D56" s="1203"/>
      <c r="E56" s="1204"/>
      <c r="F56" s="1205"/>
      <c r="G56" s="1208"/>
      <c r="H56" s="1210"/>
      <c r="I56" s="1212"/>
      <c r="J56" s="1212"/>
      <c r="K56" s="1201"/>
      <c r="L56" s="1258" t="s">
        <v>93</v>
      </c>
      <c r="M56" s="1183"/>
      <c r="N56" s="71" t="s">
        <v>49</v>
      </c>
      <c r="O56" s="135">
        <v>0</v>
      </c>
      <c r="P56" s="136">
        <v>0</v>
      </c>
      <c r="Q56" s="142">
        <v>0</v>
      </c>
      <c r="R56" s="139">
        <v>0</v>
      </c>
      <c r="S56" s="9">
        <f t="shared" ref="S56" si="96">SUM(O56:O56)*M55</f>
        <v>0</v>
      </c>
      <c r="T56" s="10">
        <f t="shared" ref="T56" si="97">SUM(P56:P56)*M55</f>
        <v>0</v>
      </c>
      <c r="U56" s="10">
        <f t="shared" ref="U56" si="98">SUM(Q56:Q56)*M55</f>
        <v>0</v>
      </c>
      <c r="V56" s="10">
        <f t="shared" ref="V56" si="99">SUM(R56:R56)*M55</f>
        <v>0</v>
      </c>
      <c r="W56" s="102">
        <f t="shared" si="85"/>
        <v>0</v>
      </c>
      <c r="X56" s="236"/>
      <c r="Y56" s="236"/>
      <c r="Z56" s="236"/>
      <c r="AA56" s="236"/>
      <c r="AB56" s="239"/>
      <c r="AC56" s="559"/>
      <c r="AD56" s="1197"/>
      <c r="AE56" s="267"/>
      <c r="AF56" s="377"/>
      <c r="AG56" s="377"/>
      <c r="AH56" s="377"/>
      <c r="AI56" s="1308"/>
      <c r="AJ56" s="18"/>
      <c r="AK56" s="116"/>
      <c r="AL56" s="116"/>
      <c r="AM56" s="116"/>
      <c r="AN56" s="116"/>
      <c r="AO56" s="19"/>
    </row>
    <row r="57" spans="1:41" ht="39.950000000000003" customHeight="1" x14ac:dyDescent="0.2">
      <c r="A57" s="1175"/>
      <c r="B57" s="1177"/>
      <c r="C57" s="1180"/>
      <c r="D57" s="1203"/>
      <c r="E57" s="1204"/>
      <c r="F57" s="1205"/>
      <c r="G57" s="1208"/>
      <c r="H57" s="1210"/>
      <c r="I57" s="1212"/>
      <c r="J57" s="1212"/>
      <c r="K57" s="1201"/>
      <c r="L57" s="1258" t="s">
        <v>94</v>
      </c>
      <c r="M57" s="1183">
        <v>0.2</v>
      </c>
      <c r="N57" s="70" t="s">
        <v>43</v>
      </c>
      <c r="O57" s="179">
        <v>0.25</v>
      </c>
      <c r="P57" s="180">
        <v>0.5</v>
      </c>
      <c r="Q57" s="181">
        <v>0.75</v>
      </c>
      <c r="R57" s="182">
        <v>1</v>
      </c>
      <c r="S57" s="14">
        <f t="shared" ref="S57" si="100">SUM(O57:O57)*M57</f>
        <v>0.05</v>
      </c>
      <c r="T57" s="15">
        <f t="shared" ref="T57" si="101">SUM(P57:P57)*M57</f>
        <v>0.1</v>
      </c>
      <c r="U57" s="15">
        <f t="shared" ref="U57" si="102">SUM(Q57:Q57)*M57</f>
        <v>0.15000000000000002</v>
      </c>
      <c r="V57" s="15">
        <f t="shared" ref="V57" si="103">SUM(R57:R57)*M57</f>
        <v>0.2</v>
      </c>
      <c r="W57" s="103">
        <f t="shared" si="85"/>
        <v>0.2</v>
      </c>
      <c r="X57" s="236"/>
      <c r="Y57" s="236"/>
      <c r="Z57" s="236"/>
      <c r="AA57" s="236"/>
      <c r="AB57" s="239"/>
      <c r="AC57" s="559"/>
      <c r="AD57" s="1197"/>
      <c r="AE57" s="266" t="str">
        <f t="shared" ref="AE57" si="104">+IF(O58&gt;O57,"SUPERADA",IF(O58=O57,"EQUILIBRADA",IF(O58&lt;O57,"PARA MEJORAR")))</f>
        <v>PARA MEJORAR</v>
      </c>
      <c r="AF57" s="377"/>
      <c r="AG57" s="377"/>
      <c r="AH57" s="377"/>
      <c r="AI57" s="1308"/>
      <c r="AJ57" s="18"/>
      <c r="AK57" s="116"/>
      <c r="AL57" s="116"/>
      <c r="AM57" s="116"/>
      <c r="AN57" s="116"/>
      <c r="AO57" s="19"/>
    </row>
    <row r="58" spans="1:41" ht="39.950000000000003" customHeight="1" thickBot="1" x14ac:dyDescent="0.25">
      <c r="A58" s="1175"/>
      <c r="B58" s="1177"/>
      <c r="C58" s="1180"/>
      <c r="D58" s="1203"/>
      <c r="E58" s="1204"/>
      <c r="F58" s="1205"/>
      <c r="G58" s="1208"/>
      <c r="H58" s="1210"/>
      <c r="I58" s="1212"/>
      <c r="J58" s="1212"/>
      <c r="K58" s="1201"/>
      <c r="L58" s="1258"/>
      <c r="M58" s="1183"/>
      <c r="N58" s="71" t="s">
        <v>49</v>
      </c>
      <c r="O58" s="135">
        <v>0</v>
      </c>
      <c r="P58" s="136">
        <v>0</v>
      </c>
      <c r="Q58" s="142">
        <v>0</v>
      </c>
      <c r="R58" s="139">
        <v>0</v>
      </c>
      <c r="S58" s="9">
        <f t="shared" ref="S58" si="105">SUM(O58:O58)*M57</f>
        <v>0</v>
      </c>
      <c r="T58" s="10">
        <f t="shared" ref="T58" si="106">SUM(P58:P58)*M57</f>
        <v>0</v>
      </c>
      <c r="U58" s="10">
        <f t="shared" ref="U58" si="107">SUM(Q58:Q58)*M57</f>
        <v>0</v>
      </c>
      <c r="V58" s="10">
        <f t="shared" ref="V58" si="108">SUM(R58:R58)*M57</f>
        <v>0</v>
      </c>
      <c r="W58" s="102">
        <f t="shared" si="85"/>
        <v>0</v>
      </c>
      <c r="X58" s="236"/>
      <c r="Y58" s="236"/>
      <c r="Z58" s="236"/>
      <c r="AA58" s="236"/>
      <c r="AB58" s="239"/>
      <c r="AC58" s="559"/>
      <c r="AD58" s="1197"/>
      <c r="AE58" s="267"/>
      <c r="AF58" s="377"/>
      <c r="AG58" s="377"/>
      <c r="AH58" s="377"/>
      <c r="AI58" s="1308"/>
      <c r="AJ58" s="18"/>
      <c r="AK58" s="116"/>
      <c r="AL58" s="116"/>
      <c r="AM58" s="116"/>
      <c r="AN58" s="116"/>
      <c r="AO58" s="19"/>
    </row>
    <row r="59" spans="1:41" ht="39.950000000000003" customHeight="1" x14ac:dyDescent="0.2">
      <c r="A59" s="1175"/>
      <c r="B59" s="1177"/>
      <c r="C59" s="1180"/>
      <c r="D59" s="1203"/>
      <c r="E59" s="1204"/>
      <c r="F59" s="1205"/>
      <c r="G59" s="1208"/>
      <c r="H59" s="1210"/>
      <c r="I59" s="1212"/>
      <c r="J59" s="1212"/>
      <c r="K59" s="1201"/>
      <c r="L59" s="1258" t="s">
        <v>95</v>
      </c>
      <c r="M59" s="1183">
        <v>0.2</v>
      </c>
      <c r="N59" s="70" t="s">
        <v>43</v>
      </c>
      <c r="O59" s="179">
        <v>0.25</v>
      </c>
      <c r="P59" s="180">
        <v>0.5</v>
      </c>
      <c r="Q59" s="181">
        <v>0.75</v>
      </c>
      <c r="R59" s="182">
        <v>1</v>
      </c>
      <c r="S59" s="14">
        <f t="shared" ref="S59" si="109">SUM(O59:O59)*M59</f>
        <v>0.05</v>
      </c>
      <c r="T59" s="15">
        <f t="shared" ref="T59" si="110">SUM(P59:P59)*M59</f>
        <v>0.1</v>
      </c>
      <c r="U59" s="15">
        <f t="shared" ref="U59" si="111">SUM(Q59:Q59)*M59</f>
        <v>0.15000000000000002</v>
      </c>
      <c r="V59" s="15">
        <f t="shared" ref="V59" si="112">SUM(R59:R59)*M59</f>
        <v>0.2</v>
      </c>
      <c r="W59" s="103">
        <f t="shared" si="85"/>
        <v>0.2</v>
      </c>
      <c r="X59" s="236"/>
      <c r="Y59" s="236"/>
      <c r="Z59" s="236"/>
      <c r="AA59" s="236"/>
      <c r="AB59" s="239"/>
      <c r="AC59" s="559"/>
      <c r="AD59" s="1197"/>
      <c r="AE59" s="266" t="str">
        <f t="shared" ref="AE59" si="113">+IF(O60&gt;O59,"SUPERADA",IF(O60=O59,"EQUILIBRADA",IF(O60&lt;O59,"PARA MEJORAR")))</f>
        <v>PARA MEJORAR</v>
      </c>
      <c r="AF59" s="377"/>
      <c r="AG59" s="377"/>
      <c r="AH59" s="377"/>
      <c r="AI59" s="1308"/>
      <c r="AJ59" s="18"/>
      <c r="AK59" s="116"/>
      <c r="AL59" s="116"/>
      <c r="AM59" s="116"/>
      <c r="AN59" s="116"/>
      <c r="AO59" s="19"/>
    </row>
    <row r="60" spans="1:41" ht="39.950000000000003" customHeight="1" thickBot="1" x14ac:dyDescent="0.25">
      <c r="A60" s="1175"/>
      <c r="B60" s="1177"/>
      <c r="C60" s="1180"/>
      <c r="D60" s="1203"/>
      <c r="E60" s="1204"/>
      <c r="F60" s="1205"/>
      <c r="G60" s="1208"/>
      <c r="H60" s="1210"/>
      <c r="I60" s="1212"/>
      <c r="J60" s="1212"/>
      <c r="K60" s="1201"/>
      <c r="L60" s="1258"/>
      <c r="M60" s="1183"/>
      <c r="N60" s="71" t="s">
        <v>49</v>
      </c>
      <c r="O60" s="135">
        <v>0</v>
      </c>
      <c r="P60" s="136">
        <v>0</v>
      </c>
      <c r="Q60" s="142">
        <v>0</v>
      </c>
      <c r="R60" s="139">
        <v>0</v>
      </c>
      <c r="S60" s="9">
        <f t="shared" ref="S60" si="114">SUM(O60:O60)*M59</f>
        <v>0</v>
      </c>
      <c r="T60" s="10">
        <f t="shared" ref="T60" si="115">SUM(P60:P60)*M59</f>
        <v>0</v>
      </c>
      <c r="U60" s="10">
        <f t="shared" ref="U60" si="116">SUM(Q60:Q60)*M59</f>
        <v>0</v>
      </c>
      <c r="V60" s="10">
        <f t="shared" ref="V60" si="117">SUM(R60:R60)*M59</f>
        <v>0</v>
      </c>
      <c r="W60" s="102">
        <f t="shared" si="85"/>
        <v>0</v>
      </c>
      <c r="X60" s="236"/>
      <c r="Y60" s="236"/>
      <c r="Z60" s="236"/>
      <c r="AA60" s="236"/>
      <c r="AB60" s="239"/>
      <c r="AC60" s="559"/>
      <c r="AD60" s="1197"/>
      <c r="AE60" s="267"/>
      <c r="AF60" s="377"/>
      <c r="AG60" s="377"/>
      <c r="AH60" s="377"/>
      <c r="AI60" s="1308"/>
      <c r="AJ60" s="18"/>
      <c r="AK60" s="116"/>
      <c r="AL60" s="116"/>
      <c r="AM60" s="116"/>
      <c r="AN60" s="116"/>
      <c r="AO60" s="19"/>
    </row>
    <row r="61" spans="1:41" ht="39.950000000000003" customHeight="1" x14ac:dyDescent="0.2">
      <c r="A61" s="1175"/>
      <c r="B61" s="1177"/>
      <c r="C61" s="1180"/>
      <c r="D61" s="1203"/>
      <c r="E61" s="1204"/>
      <c r="F61" s="1205"/>
      <c r="G61" s="1208"/>
      <c r="H61" s="1210"/>
      <c r="I61" s="1212"/>
      <c r="J61" s="1212"/>
      <c r="K61" s="1201"/>
      <c r="L61" s="1258" t="s">
        <v>96</v>
      </c>
      <c r="M61" s="1183">
        <v>0.2</v>
      </c>
      <c r="N61" s="70" t="s">
        <v>43</v>
      </c>
      <c r="O61" s="179">
        <v>0.25</v>
      </c>
      <c r="P61" s="180">
        <v>0.5</v>
      </c>
      <c r="Q61" s="181">
        <v>0.75</v>
      </c>
      <c r="R61" s="182">
        <v>1</v>
      </c>
      <c r="S61" s="14">
        <f t="shared" ref="S61" si="118">SUM(O61:O61)*M61</f>
        <v>0.05</v>
      </c>
      <c r="T61" s="15">
        <f t="shared" ref="T61" si="119">SUM(P61:P61)*M61</f>
        <v>0.1</v>
      </c>
      <c r="U61" s="15">
        <f t="shared" ref="U61" si="120">SUM(Q61:Q61)*M61</f>
        <v>0.15000000000000002</v>
      </c>
      <c r="V61" s="15">
        <f t="shared" ref="V61" si="121">SUM(R61:R61)*M61</f>
        <v>0.2</v>
      </c>
      <c r="W61" s="103">
        <f t="shared" si="85"/>
        <v>0.2</v>
      </c>
      <c r="X61" s="236"/>
      <c r="Y61" s="236"/>
      <c r="Z61" s="236"/>
      <c r="AA61" s="236"/>
      <c r="AB61" s="239"/>
      <c r="AC61" s="559"/>
      <c r="AD61" s="1197"/>
      <c r="AE61" s="266" t="str">
        <f t="shared" ref="AE61" si="122">+IF(O62&gt;O61,"SUPERADA",IF(O62=O61,"EQUILIBRADA",IF(O62&lt;O61,"PARA MEJORAR")))</f>
        <v>PARA MEJORAR</v>
      </c>
      <c r="AF61" s="377"/>
      <c r="AG61" s="377"/>
      <c r="AH61" s="377"/>
      <c r="AI61" s="1308"/>
      <c r="AJ61" s="18"/>
      <c r="AK61" s="116"/>
      <c r="AL61" s="116"/>
      <c r="AM61" s="116"/>
      <c r="AN61" s="116"/>
      <c r="AO61" s="19"/>
    </row>
    <row r="62" spans="1:41" ht="39.950000000000003" customHeight="1" thickBot="1" x14ac:dyDescent="0.25">
      <c r="A62" s="1175"/>
      <c r="B62" s="1177"/>
      <c r="C62" s="1181"/>
      <c r="D62" s="1188"/>
      <c r="E62" s="1190"/>
      <c r="F62" s="1206"/>
      <c r="G62" s="1215"/>
      <c r="H62" s="1216"/>
      <c r="I62" s="1223"/>
      <c r="J62" s="1223"/>
      <c r="K62" s="1224"/>
      <c r="L62" s="1171"/>
      <c r="M62" s="1173"/>
      <c r="N62" s="72" t="s">
        <v>49</v>
      </c>
      <c r="O62" s="143">
        <v>0</v>
      </c>
      <c r="P62" s="144">
        <v>0</v>
      </c>
      <c r="Q62" s="145">
        <v>0</v>
      </c>
      <c r="R62" s="146">
        <v>0</v>
      </c>
      <c r="S62" s="20">
        <f t="shared" ref="S62" si="123">SUM(O62:O62)*M61</f>
        <v>0</v>
      </c>
      <c r="T62" s="21">
        <f t="shared" ref="T62" si="124">SUM(P62:P62)*M61</f>
        <v>0</v>
      </c>
      <c r="U62" s="21">
        <f t="shared" ref="U62" si="125">SUM(Q62:Q62)*M61</f>
        <v>0</v>
      </c>
      <c r="V62" s="21">
        <f t="shared" ref="V62" si="126">SUM(R62:R62)*M61</f>
        <v>0</v>
      </c>
      <c r="W62" s="104">
        <f t="shared" si="85"/>
        <v>0</v>
      </c>
      <c r="X62" s="237"/>
      <c r="Y62" s="237"/>
      <c r="Z62" s="237"/>
      <c r="AA62" s="237"/>
      <c r="AB62" s="432"/>
      <c r="AC62" s="559"/>
      <c r="AD62" s="1163"/>
      <c r="AE62" s="267"/>
      <c r="AF62" s="267"/>
      <c r="AG62" s="267"/>
      <c r="AH62" s="377"/>
      <c r="AI62" s="1308"/>
      <c r="AJ62" s="18"/>
      <c r="AK62" s="116"/>
      <c r="AL62" s="116"/>
      <c r="AM62" s="116"/>
      <c r="AN62" s="116"/>
      <c r="AO62" s="19"/>
    </row>
    <row r="63" spans="1:41" ht="39.950000000000003" customHeight="1" x14ac:dyDescent="0.2">
      <c r="A63" s="1175"/>
      <c r="B63" s="1177"/>
      <c r="C63" s="1180">
        <v>2</v>
      </c>
      <c r="D63" s="1203" t="s">
        <v>97</v>
      </c>
      <c r="E63" s="1204">
        <v>2</v>
      </c>
      <c r="F63" s="1205" t="s">
        <v>98</v>
      </c>
      <c r="G63" s="1235" t="s">
        <v>99</v>
      </c>
      <c r="H63" s="1209">
        <v>7</v>
      </c>
      <c r="I63" s="1244" t="s">
        <v>100</v>
      </c>
      <c r="J63" s="1244" t="s">
        <v>101</v>
      </c>
      <c r="K63" s="1240">
        <v>0</v>
      </c>
      <c r="L63" s="1256" t="s">
        <v>102</v>
      </c>
      <c r="M63" s="1172">
        <v>0.2</v>
      </c>
      <c r="N63" s="73" t="s">
        <v>43</v>
      </c>
      <c r="O63" s="184">
        <v>0.25</v>
      </c>
      <c r="P63" s="176">
        <v>0.5</v>
      </c>
      <c r="Q63" s="177">
        <v>0.75</v>
      </c>
      <c r="R63" s="178">
        <v>1</v>
      </c>
      <c r="S63" s="6">
        <f t="shared" ref="S63" si="127">SUM(O63:O63)*M63</f>
        <v>0.05</v>
      </c>
      <c r="T63" s="7">
        <f t="shared" ref="T63" si="128">SUM(P63:P63)*M63</f>
        <v>0.1</v>
      </c>
      <c r="U63" s="7">
        <f t="shared" ref="U63" si="129">SUM(Q63:Q63)*M63</f>
        <v>0.15000000000000002</v>
      </c>
      <c r="V63" s="7">
        <f t="shared" ref="V63" si="130">SUM(R63:R63)*M63</f>
        <v>0.2</v>
      </c>
      <c r="W63" s="101">
        <f t="shared" ref="W63:W72" si="131">MAX(S63:V63)</f>
        <v>0.2</v>
      </c>
      <c r="X63" s="235">
        <f>+S64+S66+S68+S70+S72</f>
        <v>0</v>
      </c>
      <c r="Y63" s="235">
        <f>+T64+T66+T68+T70+T72</f>
        <v>0</v>
      </c>
      <c r="Z63" s="235">
        <f>+U64+U66+U68+U70+U72</f>
        <v>0</v>
      </c>
      <c r="AA63" s="235">
        <f>+V64+V66+V68+V70+V72</f>
        <v>0</v>
      </c>
      <c r="AB63" s="238">
        <f>+W64+W66+W68+W70+W72</f>
        <v>0</v>
      </c>
      <c r="AC63" s="559"/>
      <c r="AD63" s="1197"/>
      <c r="AE63" s="266" t="str">
        <f t="shared" ref="AE63" si="132">+IF(O64&gt;O63,"SUPERADA",IF(O64=O63,"EQUILIBRADA",IF(O64&lt;O63,"PARA MEJORAR")))</f>
        <v>PARA MEJORAR</v>
      </c>
      <c r="AF63" s="266" t="str">
        <f>IF(COUNTIF(AE63:AE72,"PARA MEJORAR")&gt;=1,"PARA MEJORAR","BIEN")</f>
        <v>PARA MEJORAR</v>
      </c>
      <c r="AG63" s="377"/>
      <c r="AH63" s="377"/>
      <c r="AI63" s="1308"/>
      <c r="AJ63" s="11"/>
      <c r="AK63" s="12"/>
      <c r="AL63" s="12"/>
      <c r="AM63" s="12"/>
      <c r="AN63" s="12"/>
      <c r="AO63" s="13"/>
    </row>
    <row r="64" spans="1:41" ht="39.950000000000003" customHeight="1" thickBot="1" x14ac:dyDescent="0.25">
      <c r="A64" s="1175"/>
      <c r="B64" s="1177"/>
      <c r="C64" s="1180"/>
      <c r="D64" s="1203"/>
      <c r="E64" s="1204"/>
      <c r="F64" s="1205"/>
      <c r="G64" s="1236"/>
      <c r="H64" s="1210"/>
      <c r="I64" s="1245"/>
      <c r="J64" s="1245"/>
      <c r="K64" s="1241"/>
      <c r="L64" s="1247"/>
      <c r="M64" s="1183"/>
      <c r="N64" s="71" t="s">
        <v>49</v>
      </c>
      <c r="O64" s="141">
        <v>0</v>
      </c>
      <c r="P64" s="136">
        <v>0</v>
      </c>
      <c r="Q64" s="142">
        <v>0</v>
      </c>
      <c r="R64" s="139">
        <v>0</v>
      </c>
      <c r="S64" s="9">
        <f t="shared" ref="S64" si="133">SUM(O64:O64)*M63</f>
        <v>0</v>
      </c>
      <c r="T64" s="10">
        <f t="shared" ref="T64" si="134">SUM(P64:P64)*M63</f>
        <v>0</v>
      </c>
      <c r="U64" s="10">
        <f t="shared" ref="U64" si="135">SUM(Q64:Q64)*M63</f>
        <v>0</v>
      </c>
      <c r="V64" s="10">
        <f t="shared" ref="V64" si="136">SUM(R64:R64)*M63</f>
        <v>0</v>
      </c>
      <c r="W64" s="102">
        <f t="shared" si="131"/>
        <v>0</v>
      </c>
      <c r="X64" s="236"/>
      <c r="Y64" s="236"/>
      <c r="Z64" s="236"/>
      <c r="AA64" s="236"/>
      <c r="AB64" s="239"/>
      <c r="AC64" s="559"/>
      <c r="AD64" s="1197"/>
      <c r="AE64" s="267"/>
      <c r="AF64" s="377"/>
      <c r="AG64" s="377"/>
      <c r="AH64" s="377"/>
      <c r="AI64" s="1308"/>
      <c r="AJ64" s="18"/>
      <c r="AK64" s="116"/>
      <c r="AL64" s="116"/>
      <c r="AM64" s="116"/>
      <c r="AN64" s="116"/>
      <c r="AO64" s="19"/>
    </row>
    <row r="65" spans="1:41" ht="39.950000000000003" customHeight="1" x14ac:dyDescent="0.2">
      <c r="A65" s="1175"/>
      <c r="B65" s="1177"/>
      <c r="C65" s="1180"/>
      <c r="D65" s="1203"/>
      <c r="E65" s="1204"/>
      <c r="F65" s="1205"/>
      <c r="G65" s="1236"/>
      <c r="H65" s="1210"/>
      <c r="I65" s="1245"/>
      <c r="J65" s="1245"/>
      <c r="K65" s="1241"/>
      <c r="L65" s="1247" t="s">
        <v>103</v>
      </c>
      <c r="M65" s="1183">
        <v>0.2</v>
      </c>
      <c r="N65" s="70" t="s">
        <v>43</v>
      </c>
      <c r="O65" s="185">
        <v>0.25</v>
      </c>
      <c r="P65" s="186">
        <v>0.5</v>
      </c>
      <c r="Q65" s="181">
        <v>0.75</v>
      </c>
      <c r="R65" s="187">
        <v>1</v>
      </c>
      <c r="S65" s="14">
        <f t="shared" ref="S65" si="137">SUM(O65:O65)*M65</f>
        <v>0.05</v>
      </c>
      <c r="T65" s="15">
        <f t="shared" ref="T65" si="138">SUM(P65:P65)*M65</f>
        <v>0.1</v>
      </c>
      <c r="U65" s="15">
        <f t="shared" ref="U65" si="139">SUM(Q65:Q65)*M65</f>
        <v>0.15000000000000002</v>
      </c>
      <c r="V65" s="15">
        <f t="shared" ref="V65" si="140">SUM(R65:R65)*M65</f>
        <v>0.2</v>
      </c>
      <c r="W65" s="103">
        <f t="shared" si="131"/>
        <v>0.2</v>
      </c>
      <c r="X65" s="236"/>
      <c r="Y65" s="236"/>
      <c r="Z65" s="236"/>
      <c r="AA65" s="236"/>
      <c r="AB65" s="239"/>
      <c r="AC65" s="559"/>
      <c r="AD65" s="1197"/>
      <c r="AE65" s="266" t="str">
        <f t="shared" ref="AE65" si="141">+IF(O66&gt;O65,"SUPERADA",IF(O66=O65,"EQUILIBRADA",IF(O66&lt;O65,"PARA MEJORAR")))</f>
        <v>PARA MEJORAR</v>
      </c>
      <c r="AF65" s="377"/>
      <c r="AG65" s="377"/>
      <c r="AH65" s="377"/>
      <c r="AI65" s="1308"/>
      <c r="AJ65" s="18"/>
      <c r="AK65" s="116"/>
      <c r="AL65" s="116"/>
      <c r="AM65" s="116"/>
      <c r="AN65" s="116"/>
      <c r="AO65" s="19"/>
    </row>
    <row r="66" spans="1:41" ht="39.950000000000003" customHeight="1" thickBot="1" x14ac:dyDescent="0.25">
      <c r="A66" s="1175"/>
      <c r="B66" s="1177"/>
      <c r="C66" s="1180"/>
      <c r="D66" s="1203"/>
      <c r="E66" s="1204"/>
      <c r="F66" s="1205"/>
      <c r="G66" s="1236"/>
      <c r="H66" s="1210"/>
      <c r="I66" s="1245"/>
      <c r="J66" s="1245"/>
      <c r="K66" s="1241"/>
      <c r="L66" s="1247"/>
      <c r="M66" s="1183"/>
      <c r="N66" s="71" t="s">
        <v>49</v>
      </c>
      <c r="O66" s="141">
        <v>0</v>
      </c>
      <c r="P66" s="136">
        <v>0</v>
      </c>
      <c r="Q66" s="142">
        <v>0</v>
      </c>
      <c r="R66" s="139">
        <v>0</v>
      </c>
      <c r="S66" s="9">
        <f t="shared" ref="S66" si="142">SUM(O66:O66)*M65</f>
        <v>0</v>
      </c>
      <c r="T66" s="10">
        <f t="shared" ref="T66" si="143">SUM(P66:P66)*M65</f>
        <v>0</v>
      </c>
      <c r="U66" s="10">
        <f t="shared" ref="U66" si="144">SUM(Q66:Q66)*M65</f>
        <v>0</v>
      </c>
      <c r="V66" s="10">
        <f t="shared" ref="V66" si="145">SUM(R66:R66)*M65</f>
        <v>0</v>
      </c>
      <c r="W66" s="102">
        <f t="shared" si="131"/>
        <v>0</v>
      </c>
      <c r="X66" s="236"/>
      <c r="Y66" s="236"/>
      <c r="Z66" s="236"/>
      <c r="AA66" s="236"/>
      <c r="AB66" s="239"/>
      <c r="AC66" s="559"/>
      <c r="AD66" s="1197"/>
      <c r="AE66" s="267"/>
      <c r="AF66" s="377"/>
      <c r="AG66" s="377"/>
      <c r="AH66" s="377"/>
      <c r="AI66" s="1308"/>
      <c r="AJ66" s="18"/>
      <c r="AK66" s="116"/>
      <c r="AL66" s="116"/>
      <c r="AM66" s="116"/>
      <c r="AN66" s="116"/>
      <c r="AO66" s="19"/>
    </row>
    <row r="67" spans="1:41" ht="39.950000000000003" customHeight="1" x14ac:dyDescent="0.2">
      <c r="A67" s="1175"/>
      <c r="B67" s="1177"/>
      <c r="C67" s="1180"/>
      <c r="D67" s="1203"/>
      <c r="E67" s="1204"/>
      <c r="F67" s="1205"/>
      <c r="G67" s="1236"/>
      <c r="H67" s="1210"/>
      <c r="I67" s="1245"/>
      <c r="J67" s="1245"/>
      <c r="K67" s="1241"/>
      <c r="L67" s="1247" t="s">
        <v>104</v>
      </c>
      <c r="M67" s="1183">
        <v>0.2</v>
      </c>
      <c r="N67" s="70" t="s">
        <v>43</v>
      </c>
      <c r="O67" s="185">
        <v>0.25</v>
      </c>
      <c r="P67" s="186">
        <v>0.5</v>
      </c>
      <c r="Q67" s="181">
        <v>0.75</v>
      </c>
      <c r="R67" s="187">
        <v>1</v>
      </c>
      <c r="S67" s="14">
        <f t="shared" ref="S67" si="146">SUM(O67:O67)*M67</f>
        <v>0.05</v>
      </c>
      <c r="T67" s="15">
        <f t="shared" ref="T67" si="147">SUM(P67:P67)*M67</f>
        <v>0.1</v>
      </c>
      <c r="U67" s="15">
        <f t="shared" ref="U67" si="148">SUM(Q67:Q67)*M67</f>
        <v>0.15000000000000002</v>
      </c>
      <c r="V67" s="15">
        <f t="shared" ref="V67" si="149">SUM(R67:R67)*M67</f>
        <v>0.2</v>
      </c>
      <c r="W67" s="103">
        <f t="shared" si="131"/>
        <v>0.2</v>
      </c>
      <c r="X67" s="236"/>
      <c r="Y67" s="236"/>
      <c r="Z67" s="236"/>
      <c r="AA67" s="236"/>
      <c r="AB67" s="239"/>
      <c r="AC67" s="559"/>
      <c r="AD67" s="1197"/>
      <c r="AE67" s="266" t="str">
        <f t="shared" ref="AE67" si="150">+IF(O68&gt;O67,"SUPERADA",IF(O68=O67,"EQUILIBRADA",IF(O68&lt;O67,"PARA MEJORAR")))</f>
        <v>PARA MEJORAR</v>
      </c>
      <c r="AF67" s="377"/>
      <c r="AG67" s="377"/>
      <c r="AH67" s="377"/>
      <c r="AI67" s="1308"/>
      <c r="AJ67" s="18"/>
      <c r="AK67" s="116"/>
      <c r="AL67" s="116"/>
      <c r="AM67" s="116"/>
      <c r="AN67" s="116"/>
      <c r="AO67" s="19"/>
    </row>
    <row r="68" spans="1:41" ht="39.950000000000003" customHeight="1" thickBot="1" x14ac:dyDescent="0.25">
      <c r="A68" s="1175"/>
      <c r="B68" s="1177"/>
      <c r="C68" s="1180"/>
      <c r="D68" s="1203"/>
      <c r="E68" s="1204"/>
      <c r="F68" s="1205"/>
      <c r="G68" s="1236"/>
      <c r="H68" s="1210"/>
      <c r="I68" s="1245"/>
      <c r="J68" s="1245"/>
      <c r="K68" s="1241"/>
      <c r="L68" s="1247"/>
      <c r="M68" s="1183"/>
      <c r="N68" s="71" t="s">
        <v>49</v>
      </c>
      <c r="O68" s="141">
        <v>0</v>
      </c>
      <c r="P68" s="136">
        <v>0</v>
      </c>
      <c r="Q68" s="142">
        <v>0</v>
      </c>
      <c r="R68" s="139">
        <v>0</v>
      </c>
      <c r="S68" s="9">
        <f t="shared" ref="S68" si="151">SUM(O68:O68)*M67</f>
        <v>0</v>
      </c>
      <c r="T68" s="10">
        <f t="shared" ref="T68" si="152">SUM(P68:P68)*M67</f>
        <v>0</v>
      </c>
      <c r="U68" s="10">
        <f t="shared" ref="U68" si="153">SUM(Q68:Q68)*M67</f>
        <v>0</v>
      </c>
      <c r="V68" s="10">
        <f t="shared" ref="V68" si="154">SUM(R68:R68)*M67</f>
        <v>0</v>
      </c>
      <c r="W68" s="102">
        <f t="shared" si="131"/>
        <v>0</v>
      </c>
      <c r="X68" s="236"/>
      <c r="Y68" s="236"/>
      <c r="Z68" s="236"/>
      <c r="AA68" s="236"/>
      <c r="AB68" s="239"/>
      <c r="AC68" s="559"/>
      <c r="AD68" s="1197"/>
      <c r="AE68" s="267"/>
      <c r="AF68" s="377"/>
      <c r="AG68" s="377"/>
      <c r="AH68" s="377"/>
      <c r="AI68" s="1308"/>
      <c r="AJ68" s="18"/>
      <c r="AK68" s="116"/>
      <c r="AL68" s="116"/>
      <c r="AM68" s="116"/>
      <c r="AN68" s="116"/>
      <c r="AO68" s="19"/>
    </row>
    <row r="69" spans="1:41" ht="39.950000000000003" customHeight="1" x14ac:dyDescent="0.2">
      <c r="A69" s="1175"/>
      <c r="B69" s="1177"/>
      <c r="C69" s="1180"/>
      <c r="D69" s="1203"/>
      <c r="E69" s="1204"/>
      <c r="F69" s="1205"/>
      <c r="G69" s="1236"/>
      <c r="H69" s="1210"/>
      <c r="I69" s="1245"/>
      <c r="J69" s="1245"/>
      <c r="K69" s="1241"/>
      <c r="L69" s="1247" t="s">
        <v>105</v>
      </c>
      <c r="M69" s="1183">
        <v>0.2</v>
      </c>
      <c r="N69" s="70" t="s">
        <v>43</v>
      </c>
      <c r="O69" s="185">
        <v>0.25</v>
      </c>
      <c r="P69" s="186">
        <v>0.5</v>
      </c>
      <c r="Q69" s="181">
        <v>0.75</v>
      </c>
      <c r="R69" s="187">
        <v>1</v>
      </c>
      <c r="S69" s="14">
        <f t="shared" ref="S69" si="155">SUM(O69:O69)*M69</f>
        <v>0.05</v>
      </c>
      <c r="T69" s="15">
        <f t="shared" ref="T69" si="156">SUM(P69:P69)*M69</f>
        <v>0.1</v>
      </c>
      <c r="U69" s="15">
        <f t="shared" ref="U69" si="157">SUM(Q69:Q69)*M69</f>
        <v>0.15000000000000002</v>
      </c>
      <c r="V69" s="15">
        <f t="shared" ref="V69" si="158">SUM(R69:R69)*M69</f>
        <v>0.2</v>
      </c>
      <c r="W69" s="103">
        <f t="shared" si="131"/>
        <v>0.2</v>
      </c>
      <c r="X69" s="236"/>
      <c r="Y69" s="236"/>
      <c r="Z69" s="236"/>
      <c r="AA69" s="236"/>
      <c r="AB69" s="239"/>
      <c r="AC69" s="559"/>
      <c r="AD69" s="1197"/>
      <c r="AE69" s="266" t="str">
        <f t="shared" ref="AE69" si="159">+IF(O70&gt;O69,"SUPERADA",IF(O70=O69,"EQUILIBRADA",IF(O70&lt;O69,"PARA MEJORAR")))</f>
        <v>PARA MEJORAR</v>
      </c>
      <c r="AF69" s="377"/>
      <c r="AG69" s="377"/>
      <c r="AH69" s="377"/>
      <c r="AI69" s="1308"/>
      <c r="AJ69" s="18"/>
      <c r="AK69" s="116"/>
      <c r="AL69" s="116"/>
      <c r="AM69" s="116"/>
      <c r="AN69" s="116"/>
      <c r="AO69" s="19"/>
    </row>
    <row r="70" spans="1:41" ht="39.950000000000003" customHeight="1" thickBot="1" x14ac:dyDescent="0.25">
      <c r="A70" s="1175"/>
      <c r="B70" s="1177"/>
      <c r="C70" s="1180"/>
      <c r="D70" s="1203"/>
      <c r="E70" s="1204"/>
      <c r="F70" s="1205"/>
      <c r="G70" s="1236"/>
      <c r="H70" s="1210"/>
      <c r="I70" s="1245"/>
      <c r="J70" s="1245"/>
      <c r="K70" s="1241"/>
      <c r="L70" s="1247"/>
      <c r="M70" s="1183"/>
      <c r="N70" s="71" t="s">
        <v>49</v>
      </c>
      <c r="O70" s="141">
        <v>0</v>
      </c>
      <c r="P70" s="136">
        <v>0</v>
      </c>
      <c r="Q70" s="142">
        <v>0</v>
      </c>
      <c r="R70" s="139">
        <v>0</v>
      </c>
      <c r="S70" s="9">
        <f t="shared" ref="S70" si="160">SUM(O70:O70)*M69</f>
        <v>0</v>
      </c>
      <c r="T70" s="10">
        <f t="shared" ref="T70" si="161">SUM(P70:P70)*M69</f>
        <v>0</v>
      </c>
      <c r="U70" s="10">
        <f t="shared" ref="U70" si="162">SUM(Q70:Q70)*M69</f>
        <v>0</v>
      </c>
      <c r="V70" s="10">
        <f t="shared" ref="V70" si="163">SUM(R70:R70)*M69</f>
        <v>0</v>
      </c>
      <c r="W70" s="102">
        <f t="shared" si="131"/>
        <v>0</v>
      </c>
      <c r="X70" s="236"/>
      <c r="Y70" s="236"/>
      <c r="Z70" s="236"/>
      <c r="AA70" s="236"/>
      <c r="AB70" s="239"/>
      <c r="AC70" s="559"/>
      <c r="AD70" s="1197"/>
      <c r="AE70" s="267"/>
      <c r="AF70" s="377"/>
      <c r="AG70" s="377"/>
      <c r="AH70" s="377"/>
      <c r="AI70" s="1308"/>
      <c r="AJ70" s="18"/>
      <c r="AK70" s="116"/>
      <c r="AL70" s="116"/>
      <c r="AM70" s="116"/>
      <c r="AN70" s="116"/>
      <c r="AO70" s="19"/>
    </row>
    <row r="71" spans="1:41" ht="39.950000000000003" customHeight="1" x14ac:dyDescent="0.2">
      <c r="A71" s="1175"/>
      <c r="B71" s="1177"/>
      <c r="C71" s="1180"/>
      <c r="D71" s="1203"/>
      <c r="E71" s="1204"/>
      <c r="F71" s="1205"/>
      <c r="G71" s="1236"/>
      <c r="H71" s="1210"/>
      <c r="I71" s="1245"/>
      <c r="J71" s="1245"/>
      <c r="K71" s="1241"/>
      <c r="L71" s="1247" t="s">
        <v>106</v>
      </c>
      <c r="M71" s="1183">
        <v>0.2</v>
      </c>
      <c r="N71" s="70" t="s">
        <v>43</v>
      </c>
      <c r="O71" s="185">
        <v>0.25</v>
      </c>
      <c r="P71" s="186">
        <v>0.5</v>
      </c>
      <c r="Q71" s="181">
        <v>0.75</v>
      </c>
      <c r="R71" s="187">
        <v>1</v>
      </c>
      <c r="S71" s="14">
        <f t="shared" ref="S71" si="164">SUM(O71:O71)*M71</f>
        <v>0.05</v>
      </c>
      <c r="T71" s="15">
        <f t="shared" ref="T71" si="165">SUM(P71:P71)*M71</f>
        <v>0.1</v>
      </c>
      <c r="U71" s="15">
        <f t="shared" ref="U71" si="166">SUM(Q71:Q71)*M71</f>
        <v>0.15000000000000002</v>
      </c>
      <c r="V71" s="15">
        <f t="shared" ref="V71" si="167">SUM(R71:R71)*M71</f>
        <v>0.2</v>
      </c>
      <c r="W71" s="103">
        <f t="shared" si="131"/>
        <v>0.2</v>
      </c>
      <c r="X71" s="236"/>
      <c r="Y71" s="236"/>
      <c r="Z71" s="236"/>
      <c r="AA71" s="236"/>
      <c r="AB71" s="239"/>
      <c r="AC71" s="559"/>
      <c r="AD71" s="1197"/>
      <c r="AE71" s="266" t="str">
        <f t="shared" ref="AE71" si="168">+IF(O72&gt;O71,"SUPERADA",IF(O72=O71,"EQUILIBRADA",IF(O72&lt;O71,"PARA MEJORAR")))</f>
        <v>PARA MEJORAR</v>
      </c>
      <c r="AF71" s="377"/>
      <c r="AG71" s="377"/>
      <c r="AH71" s="377"/>
      <c r="AI71" s="1308"/>
      <c r="AJ71" s="18"/>
      <c r="AK71" s="116"/>
      <c r="AL71" s="116"/>
      <c r="AM71" s="116"/>
      <c r="AN71" s="116"/>
      <c r="AO71" s="19"/>
    </row>
    <row r="72" spans="1:41" ht="39.950000000000003" customHeight="1" thickBot="1" x14ac:dyDescent="0.25">
      <c r="A72" s="1175"/>
      <c r="B72" s="1177"/>
      <c r="C72" s="1180"/>
      <c r="D72" s="1203"/>
      <c r="E72" s="1204"/>
      <c r="F72" s="1205"/>
      <c r="G72" s="1237"/>
      <c r="H72" s="1216"/>
      <c r="I72" s="1246"/>
      <c r="J72" s="1246"/>
      <c r="K72" s="1242"/>
      <c r="L72" s="1257"/>
      <c r="M72" s="1173"/>
      <c r="N72" s="72" t="s">
        <v>49</v>
      </c>
      <c r="O72" s="147">
        <v>0</v>
      </c>
      <c r="P72" s="138">
        <v>0</v>
      </c>
      <c r="Q72" s="145">
        <v>0</v>
      </c>
      <c r="R72" s="140">
        <v>0</v>
      </c>
      <c r="S72" s="20">
        <f t="shared" ref="S72" si="169">SUM(O72:O72)*M71</f>
        <v>0</v>
      </c>
      <c r="T72" s="21">
        <f t="shared" ref="T72" si="170">SUM(P72:P72)*M71</f>
        <v>0</v>
      </c>
      <c r="U72" s="21">
        <f t="shared" ref="U72" si="171">SUM(Q72:Q72)*M71</f>
        <v>0</v>
      </c>
      <c r="V72" s="21">
        <f t="shared" ref="V72" si="172">SUM(R72:R72)*M71</f>
        <v>0</v>
      </c>
      <c r="W72" s="104">
        <f t="shared" si="131"/>
        <v>0</v>
      </c>
      <c r="X72" s="237"/>
      <c r="Y72" s="237"/>
      <c r="Z72" s="237"/>
      <c r="AA72" s="237"/>
      <c r="AB72" s="432"/>
      <c r="AC72" s="559"/>
      <c r="AD72" s="1197"/>
      <c r="AE72" s="267"/>
      <c r="AF72" s="267"/>
      <c r="AG72" s="377"/>
      <c r="AH72" s="377"/>
      <c r="AI72" s="1308"/>
      <c r="AJ72" s="18"/>
      <c r="AK72" s="116"/>
      <c r="AL72" s="116"/>
      <c r="AM72" s="116"/>
      <c r="AN72" s="116"/>
      <c r="AO72" s="19"/>
    </row>
    <row r="73" spans="1:41" ht="39.950000000000003" customHeight="1" x14ac:dyDescent="0.2">
      <c r="A73" s="1175"/>
      <c r="B73" s="1177"/>
      <c r="C73" s="1180"/>
      <c r="D73" s="1203"/>
      <c r="E73" s="1204"/>
      <c r="F73" s="1205"/>
      <c r="G73" s="1235" t="s">
        <v>107</v>
      </c>
      <c r="H73" s="1209">
        <v>8</v>
      </c>
      <c r="I73" s="1238" t="s">
        <v>108</v>
      </c>
      <c r="J73" s="1238" t="s">
        <v>109</v>
      </c>
      <c r="K73" s="1240">
        <v>0</v>
      </c>
      <c r="L73" s="1243" t="s">
        <v>110</v>
      </c>
      <c r="M73" s="1172">
        <v>0.5</v>
      </c>
      <c r="N73" s="73" t="s">
        <v>43</v>
      </c>
      <c r="O73" s="188">
        <v>0.25</v>
      </c>
      <c r="P73" s="189">
        <v>0.5</v>
      </c>
      <c r="Q73" s="177">
        <v>0.75</v>
      </c>
      <c r="R73" s="190">
        <v>1</v>
      </c>
      <c r="S73" s="14">
        <f t="shared" ref="S73" si="173">SUM(O73:O73)*M73</f>
        <v>0.125</v>
      </c>
      <c r="T73" s="15">
        <f t="shared" ref="T73" si="174">SUM(P73:P73)*M73</f>
        <v>0.25</v>
      </c>
      <c r="U73" s="15">
        <f t="shared" ref="U73" si="175">SUM(Q73:Q73)*M73</f>
        <v>0.375</v>
      </c>
      <c r="V73" s="15">
        <f t="shared" ref="V73" si="176">SUM(R73:R73)*M73</f>
        <v>0.5</v>
      </c>
      <c r="W73" s="103">
        <f t="shared" ref="W73:W86" si="177">MAX(S73:V73)</f>
        <v>0.5</v>
      </c>
      <c r="X73" s="235">
        <f>+S74+S76</f>
        <v>0</v>
      </c>
      <c r="Y73" s="235">
        <f>+T74+T76</f>
        <v>0</v>
      </c>
      <c r="Z73" s="235">
        <f>+U74+U76</f>
        <v>0</v>
      </c>
      <c r="AA73" s="235">
        <f>+V74+V76</f>
        <v>0</v>
      </c>
      <c r="AB73" s="238">
        <f>+W74+W76</f>
        <v>0</v>
      </c>
      <c r="AC73" s="559"/>
      <c r="AD73" s="1162" t="s">
        <v>111</v>
      </c>
      <c r="AE73" s="266" t="str">
        <f t="shared" ref="AE73" si="178">+IF(O74&gt;O73,"SUPERADA",IF(O74=O73,"EQUILIBRADA",IF(O74&lt;O73,"PARA MEJORAR")))</f>
        <v>PARA MEJORAR</v>
      </c>
      <c r="AF73" s="266" t="str">
        <f>IF(COUNTIF(AE73:AE76,"PARA MEJORAR")&gt;=1,"PARA MEJORAR","BIEN")</f>
        <v>PARA MEJORAR</v>
      </c>
      <c r="AG73" s="377"/>
      <c r="AH73" s="377"/>
      <c r="AI73" s="1308"/>
      <c r="AJ73" s="11"/>
      <c r="AK73" s="12"/>
      <c r="AL73" s="12"/>
      <c r="AM73" s="12"/>
      <c r="AN73" s="12"/>
      <c r="AO73" s="13"/>
    </row>
    <row r="74" spans="1:41" ht="39.950000000000003" customHeight="1" thickBot="1" x14ac:dyDescent="0.25">
      <c r="A74" s="1175"/>
      <c r="B74" s="1177"/>
      <c r="C74" s="1180"/>
      <c r="D74" s="1203"/>
      <c r="E74" s="1204"/>
      <c r="F74" s="1205"/>
      <c r="G74" s="1236"/>
      <c r="H74" s="1210"/>
      <c r="I74" s="1239"/>
      <c r="J74" s="1239"/>
      <c r="K74" s="1241"/>
      <c r="L74" s="1233"/>
      <c r="M74" s="1183"/>
      <c r="N74" s="71" t="s">
        <v>49</v>
      </c>
      <c r="O74" s="148">
        <v>0</v>
      </c>
      <c r="P74" s="149">
        <v>0</v>
      </c>
      <c r="Q74" s="142">
        <v>0</v>
      </c>
      <c r="R74" s="150">
        <v>0</v>
      </c>
      <c r="S74" s="9">
        <f t="shared" ref="S74" si="179">SUM(O74:O74)*M73</f>
        <v>0</v>
      </c>
      <c r="T74" s="10">
        <f t="shared" ref="T74" si="180">SUM(P74:P74)*M73</f>
        <v>0</v>
      </c>
      <c r="U74" s="10">
        <f t="shared" ref="U74" si="181">SUM(Q74:Q74)*M73</f>
        <v>0</v>
      </c>
      <c r="V74" s="10">
        <f t="shared" ref="V74" si="182">SUM(R74:R74)*M73</f>
        <v>0</v>
      </c>
      <c r="W74" s="102">
        <f t="shared" si="177"/>
        <v>0</v>
      </c>
      <c r="X74" s="236"/>
      <c r="Y74" s="236"/>
      <c r="Z74" s="236"/>
      <c r="AA74" s="236"/>
      <c r="AB74" s="239"/>
      <c r="AC74" s="559"/>
      <c r="AD74" s="1197"/>
      <c r="AE74" s="267"/>
      <c r="AF74" s="377"/>
      <c r="AG74" s="377"/>
      <c r="AH74" s="377"/>
      <c r="AI74" s="1308"/>
      <c r="AJ74" s="18"/>
      <c r="AK74" s="116"/>
      <c r="AL74" s="116"/>
      <c r="AM74" s="116"/>
      <c r="AN74" s="116"/>
      <c r="AO74" s="19"/>
    </row>
    <row r="75" spans="1:41" ht="39.950000000000003" customHeight="1" x14ac:dyDescent="0.2">
      <c r="A75" s="1175"/>
      <c r="B75" s="1177"/>
      <c r="C75" s="1180"/>
      <c r="D75" s="1203"/>
      <c r="E75" s="1204"/>
      <c r="F75" s="1205"/>
      <c r="G75" s="1236"/>
      <c r="H75" s="1210"/>
      <c r="I75" s="1231" t="s">
        <v>112</v>
      </c>
      <c r="J75" s="1231" t="s">
        <v>113</v>
      </c>
      <c r="K75" s="1241"/>
      <c r="L75" s="1233" t="s">
        <v>114</v>
      </c>
      <c r="M75" s="1183">
        <v>0.5</v>
      </c>
      <c r="N75" s="75" t="s">
        <v>43</v>
      </c>
      <c r="O75" s="191">
        <v>0.1</v>
      </c>
      <c r="P75" s="192">
        <v>0.3</v>
      </c>
      <c r="Q75" s="181">
        <v>0.7</v>
      </c>
      <c r="R75" s="193">
        <v>1</v>
      </c>
      <c r="S75" s="14">
        <f t="shared" ref="S75" si="183">SUM(O75:O75)*M75</f>
        <v>0.05</v>
      </c>
      <c r="T75" s="15">
        <f t="shared" ref="T75" si="184">SUM(P75:P75)*M75</f>
        <v>0.15</v>
      </c>
      <c r="U75" s="15">
        <f t="shared" ref="U75" si="185">SUM(Q75:Q75)*M75</f>
        <v>0.35</v>
      </c>
      <c r="V75" s="15">
        <f t="shared" ref="V75" si="186">SUM(R75:R75)*M75</f>
        <v>0.5</v>
      </c>
      <c r="W75" s="103">
        <f t="shared" si="177"/>
        <v>0.5</v>
      </c>
      <c r="X75" s="236"/>
      <c r="Y75" s="236"/>
      <c r="Z75" s="236"/>
      <c r="AA75" s="236"/>
      <c r="AB75" s="239"/>
      <c r="AC75" s="559"/>
      <c r="AD75" s="1197"/>
      <c r="AE75" s="266" t="str">
        <f t="shared" ref="AE75" si="187">+IF(O76&gt;O75,"SUPERADA",IF(O76=O75,"EQUILIBRADA",IF(O76&lt;O75,"PARA MEJORAR")))</f>
        <v>PARA MEJORAR</v>
      </c>
      <c r="AF75" s="377"/>
      <c r="AG75" s="377"/>
      <c r="AH75" s="377"/>
      <c r="AI75" s="1308"/>
      <c r="AJ75" s="18"/>
      <c r="AK75" s="116"/>
      <c r="AL75" s="116"/>
      <c r="AM75" s="116"/>
      <c r="AN75" s="116"/>
      <c r="AO75" s="19"/>
    </row>
    <row r="76" spans="1:41" ht="39.950000000000003" customHeight="1" thickBot="1" x14ac:dyDescent="0.25">
      <c r="A76" s="1175"/>
      <c r="B76" s="1177"/>
      <c r="C76" s="1181"/>
      <c r="D76" s="1188"/>
      <c r="E76" s="1204"/>
      <c r="F76" s="1206"/>
      <c r="G76" s="1237"/>
      <c r="H76" s="1216"/>
      <c r="I76" s="1232"/>
      <c r="J76" s="1232"/>
      <c r="K76" s="1242"/>
      <c r="L76" s="1234"/>
      <c r="M76" s="1173"/>
      <c r="N76" s="72" t="s">
        <v>49</v>
      </c>
      <c r="O76" s="151">
        <v>0</v>
      </c>
      <c r="P76" s="152">
        <v>0</v>
      </c>
      <c r="Q76" s="153">
        <v>0</v>
      </c>
      <c r="R76" s="154">
        <v>0</v>
      </c>
      <c r="S76" s="22">
        <f t="shared" ref="S76" si="188">SUM(O76:O76)*M75</f>
        <v>0</v>
      </c>
      <c r="T76" s="23">
        <f t="shared" ref="T76" si="189">SUM(P76:P76)*M75</f>
        <v>0</v>
      </c>
      <c r="U76" s="23">
        <f t="shared" ref="U76" si="190">SUM(Q76:Q76)*M75</f>
        <v>0</v>
      </c>
      <c r="V76" s="23">
        <f t="shared" ref="V76" si="191">SUM(R76:R76)*M75</f>
        <v>0</v>
      </c>
      <c r="W76" s="105">
        <f t="shared" si="177"/>
        <v>0</v>
      </c>
      <c r="X76" s="237"/>
      <c r="Y76" s="237"/>
      <c r="Z76" s="237"/>
      <c r="AA76" s="237"/>
      <c r="AB76" s="432"/>
      <c r="AC76" s="559"/>
      <c r="AD76" s="1163"/>
      <c r="AE76" s="267"/>
      <c r="AF76" s="267"/>
      <c r="AG76" s="267"/>
      <c r="AH76" s="377"/>
      <c r="AI76" s="1308"/>
      <c r="AJ76" s="18"/>
      <c r="AK76" s="116"/>
      <c r="AL76" s="116"/>
      <c r="AM76" s="116"/>
      <c r="AN76" s="116"/>
      <c r="AO76" s="19"/>
    </row>
    <row r="77" spans="1:41" ht="39.950000000000003" customHeight="1" x14ac:dyDescent="0.2">
      <c r="A77" s="1175"/>
      <c r="B77" s="1177"/>
      <c r="C77" s="1179">
        <v>3</v>
      </c>
      <c r="D77" s="1217" t="s">
        <v>115</v>
      </c>
      <c r="E77" s="1214">
        <v>3</v>
      </c>
      <c r="F77" s="1221" t="s">
        <v>116</v>
      </c>
      <c r="G77" s="1207" t="s">
        <v>117</v>
      </c>
      <c r="H77" s="1209">
        <v>9</v>
      </c>
      <c r="I77" s="1211" t="s">
        <v>118</v>
      </c>
      <c r="J77" s="1225" t="s">
        <v>119</v>
      </c>
      <c r="K77" s="1200">
        <v>0</v>
      </c>
      <c r="L77" s="1230" t="s">
        <v>120</v>
      </c>
      <c r="M77" s="1172">
        <v>0.2</v>
      </c>
      <c r="N77" s="73" t="s">
        <v>43</v>
      </c>
      <c r="O77" s="175">
        <v>1</v>
      </c>
      <c r="P77" s="176">
        <v>1</v>
      </c>
      <c r="Q77" s="177">
        <v>1</v>
      </c>
      <c r="R77" s="178">
        <v>1</v>
      </c>
      <c r="S77" s="6">
        <f t="shared" ref="S77" si="192">SUM(O77:O77)*M77</f>
        <v>0.2</v>
      </c>
      <c r="T77" s="7">
        <f t="shared" ref="T77" si="193">SUM(P77:P77)*M77</f>
        <v>0.2</v>
      </c>
      <c r="U77" s="7">
        <f t="shared" ref="U77" si="194">SUM(Q77:Q77)*M77</f>
        <v>0.2</v>
      </c>
      <c r="V77" s="7">
        <f t="shared" ref="V77" si="195">SUM(R77:R77)*M77</f>
        <v>0.2</v>
      </c>
      <c r="W77" s="101">
        <f t="shared" si="177"/>
        <v>0.2</v>
      </c>
      <c r="X77" s="235">
        <f>+S78+S80+S82+S84+S86</f>
        <v>0</v>
      </c>
      <c r="Y77" s="235">
        <f>+T78+T80+T82+T84+T86</f>
        <v>0</v>
      </c>
      <c r="Z77" s="235">
        <f>+U78+U80+U82+U84+U86</f>
        <v>0</v>
      </c>
      <c r="AA77" s="235">
        <f>+V78+V80+V82+V84+V86</f>
        <v>0</v>
      </c>
      <c r="AB77" s="238">
        <f>+W78+W80+W82+W84+W86</f>
        <v>0</v>
      </c>
      <c r="AC77" s="559"/>
      <c r="AD77" s="1162" t="s">
        <v>121</v>
      </c>
      <c r="AE77" s="266" t="str">
        <f t="shared" ref="AE77" si="196">+IF(O78&gt;O77,"SUPERADA",IF(O78=O77,"EQUILIBRADA",IF(O78&lt;O77,"PARA MEJORAR")))</f>
        <v>PARA MEJORAR</v>
      </c>
      <c r="AF77" s="266" t="str">
        <f>IF(COUNTIF(AE77:AE86,"PARA MEJORAR")&gt;=1,"PARA MEJORAR","BIEN")</f>
        <v>PARA MEJORAR</v>
      </c>
      <c r="AG77" s="266" t="str">
        <f>IF(COUNTIF(AF77:AF86,"PARA MEJORAR")&gt;=1,"PARA MEJORAR","BIEN")</f>
        <v>PARA MEJORAR</v>
      </c>
      <c r="AH77" s="377"/>
      <c r="AI77" s="1308"/>
      <c r="AJ77" s="24"/>
      <c r="AK77" s="25"/>
      <c r="AL77" s="25"/>
      <c r="AM77" s="25"/>
      <c r="AN77" s="25"/>
      <c r="AO77" s="26"/>
    </row>
    <row r="78" spans="1:41" ht="39.950000000000003" customHeight="1" thickBot="1" x14ac:dyDescent="0.25">
      <c r="A78" s="1175"/>
      <c r="B78" s="1177"/>
      <c r="C78" s="1180"/>
      <c r="D78" s="1218"/>
      <c r="E78" s="1204"/>
      <c r="F78" s="1205"/>
      <c r="G78" s="1208"/>
      <c r="H78" s="1210"/>
      <c r="I78" s="1212"/>
      <c r="J78" s="1226"/>
      <c r="K78" s="1201"/>
      <c r="L78" s="1182"/>
      <c r="M78" s="1183"/>
      <c r="N78" s="71" t="s">
        <v>49</v>
      </c>
      <c r="O78" s="135">
        <v>0</v>
      </c>
      <c r="P78" s="136">
        <v>0</v>
      </c>
      <c r="Q78" s="142">
        <v>0</v>
      </c>
      <c r="R78" s="139">
        <v>0</v>
      </c>
      <c r="S78" s="9">
        <f t="shared" ref="S78" si="197">SUM(O78:O78)*M77</f>
        <v>0</v>
      </c>
      <c r="T78" s="10">
        <f t="shared" ref="T78" si="198">SUM(P78:P78)*M77</f>
        <v>0</v>
      </c>
      <c r="U78" s="10">
        <f t="shared" ref="U78" si="199">SUM(Q78:Q78)*M77</f>
        <v>0</v>
      </c>
      <c r="V78" s="10">
        <f t="shared" ref="V78" si="200">SUM(R78:R78)*M77</f>
        <v>0</v>
      </c>
      <c r="W78" s="102">
        <f t="shared" si="177"/>
        <v>0</v>
      </c>
      <c r="X78" s="236"/>
      <c r="Y78" s="236"/>
      <c r="Z78" s="236"/>
      <c r="AA78" s="236"/>
      <c r="AB78" s="239"/>
      <c r="AC78" s="559"/>
      <c r="AD78" s="1197"/>
      <c r="AE78" s="267"/>
      <c r="AF78" s="377"/>
      <c r="AG78" s="377"/>
      <c r="AH78" s="377"/>
      <c r="AI78" s="1308"/>
      <c r="AJ78" s="18"/>
      <c r="AK78" s="116"/>
      <c r="AL78" s="116"/>
      <c r="AM78" s="116"/>
      <c r="AN78" s="116"/>
      <c r="AO78" s="19"/>
    </row>
    <row r="79" spans="1:41" ht="39.950000000000003" customHeight="1" x14ac:dyDescent="0.2">
      <c r="A79" s="1175"/>
      <c r="B79" s="1177"/>
      <c r="C79" s="1180"/>
      <c r="D79" s="1218"/>
      <c r="E79" s="1204"/>
      <c r="F79" s="1205"/>
      <c r="G79" s="1208"/>
      <c r="H79" s="1210"/>
      <c r="I79" s="1212"/>
      <c r="J79" s="1226"/>
      <c r="K79" s="1201"/>
      <c r="L79" s="1182" t="s">
        <v>122</v>
      </c>
      <c r="M79" s="1183">
        <v>0.2</v>
      </c>
      <c r="N79" s="70" t="s">
        <v>43</v>
      </c>
      <c r="O79" s="194">
        <v>1</v>
      </c>
      <c r="P79" s="186">
        <v>1</v>
      </c>
      <c r="Q79" s="181">
        <v>1</v>
      </c>
      <c r="R79" s="187">
        <v>1</v>
      </c>
      <c r="S79" s="14">
        <f t="shared" ref="S79" si="201">SUM(O79:O79)*M79</f>
        <v>0.2</v>
      </c>
      <c r="T79" s="15">
        <f t="shared" ref="T79" si="202">SUM(P79:P79)*M79</f>
        <v>0.2</v>
      </c>
      <c r="U79" s="15">
        <f t="shared" ref="U79" si="203">SUM(Q79:Q79)*M79</f>
        <v>0.2</v>
      </c>
      <c r="V79" s="15">
        <f t="shared" ref="V79" si="204">SUM(R79:R79)*M79</f>
        <v>0.2</v>
      </c>
      <c r="W79" s="103">
        <f t="shared" si="177"/>
        <v>0.2</v>
      </c>
      <c r="X79" s="236"/>
      <c r="Y79" s="236"/>
      <c r="Z79" s="236"/>
      <c r="AA79" s="236"/>
      <c r="AB79" s="239"/>
      <c r="AC79" s="559"/>
      <c r="AD79" s="1197"/>
      <c r="AE79" s="266" t="str">
        <f t="shared" ref="AE79" si="205">+IF(O80&gt;O79,"SUPERADA",IF(O80=O79,"EQUILIBRADA",IF(O80&lt;O79,"PARA MEJORAR")))</f>
        <v>PARA MEJORAR</v>
      </c>
      <c r="AF79" s="377"/>
      <c r="AG79" s="377"/>
      <c r="AH79" s="377"/>
      <c r="AI79" s="1308"/>
      <c r="AJ79" s="18"/>
      <c r="AK79" s="116"/>
      <c r="AL79" s="116"/>
      <c r="AM79" s="116"/>
      <c r="AN79" s="116"/>
      <c r="AO79" s="19"/>
    </row>
    <row r="80" spans="1:41" ht="39.950000000000003" customHeight="1" thickBot="1" x14ac:dyDescent="0.25">
      <c r="A80" s="1175"/>
      <c r="B80" s="1177"/>
      <c r="C80" s="1180"/>
      <c r="D80" s="1218"/>
      <c r="E80" s="1204"/>
      <c r="F80" s="1205"/>
      <c r="G80" s="1208"/>
      <c r="H80" s="1210"/>
      <c r="I80" s="1212"/>
      <c r="J80" s="1226"/>
      <c r="K80" s="1201"/>
      <c r="L80" s="1182"/>
      <c r="M80" s="1183"/>
      <c r="N80" s="71" t="s">
        <v>49</v>
      </c>
      <c r="O80" s="135">
        <v>0</v>
      </c>
      <c r="P80" s="136">
        <v>0</v>
      </c>
      <c r="Q80" s="142">
        <v>0</v>
      </c>
      <c r="R80" s="139">
        <v>0</v>
      </c>
      <c r="S80" s="9">
        <f t="shared" ref="S80" si="206">SUM(O80:O80)*M79</f>
        <v>0</v>
      </c>
      <c r="T80" s="10">
        <f t="shared" ref="T80" si="207">SUM(P80:P80)*M79</f>
        <v>0</v>
      </c>
      <c r="U80" s="10">
        <f t="shared" ref="U80" si="208">SUM(Q80:Q80)*M79</f>
        <v>0</v>
      </c>
      <c r="V80" s="10">
        <f t="shared" ref="V80" si="209">SUM(R80:R80)*M79</f>
        <v>0</v>
      </c>
      <c r="W80" s="102">
        <f t="shared" si="177"/>
        <v>0</v>
      </c>
      <c r="X80" s="236"/>
      <c r="Y80" s="236"/>
      <c r="Z80" s="236"/>
      <c r="AA80" s="236"/>
      <c r="AB80" s="239"/>
      <c r="AC80" s="559"/>
      <c r="AD80" s="1197"/>
      <c r="AE80" s="267"/>
      <c r="AF80" s="377"/>
      <c r="AG80" s="377"/>
      <c r="AH80" s="377"/>
      <c r="AI80" s="1308"/>
      <c r="AJ80" s="18"/>
      <c r="AK80" s="116"/>
      <c r="AL80" s="116"/>
      <c r="AM80" s="116"/>
      <c r="AN80" s="116"/>
      <c r="AO80" s="19"/>
    </row>
    <row r="81" spans="1:41" ht="39.950000000000003" customHeight="1" x14ac:dyDescent="0.2">
      <c r="A81" s="1175"/>
      <c r="B81" s="1177"/>
      <c r="C81" s="1180"/>
      <c r="D81" s="1218"/>
      <c r="E81" s="1204"/>
      <c r="F81" s="1205"/>
      <c r="G81" s="1208"/>
      <c r="H81" s="1210"/>
      <c r="I81" s="1212"/>
      <c r="J81" s="1226"/>
      <c r="K81" s="1201"/>
      <c r="L81" s="1182" t="s">
        <v>123</v>
      </c>
      <c r="M81" s="1183">
        <v>0.2</v>
      </c>
      <c r="N81" s="70" t="s">
        <v>43</v>
      </c>
      <c r="O81" s="194">
        <v>0.4</v>
      </c>
      <c r="P81" s="186">
        <v>1</v>
      </c>
      <c r="Q81" s="181">
        <v>1</v>
      </c>
      <c r="R81" s="187">
        <v>1</v>
      </c>
      <c r="S81" s="14">
        <f t="shared" ref="S81" si="210">SUM(O81:O81)*M81</f>
        <v>8.0000000000000016E-2</v>
      </c>
      <c r="T81" s="15">
        <f t="shared" ref="T81" si="211">SUM(P81:P81)*M81</f>
        <v>0.2</v>
      </c>
      <c r="U81" s="15">
        <f t="shared" ref="U81" si="212">SUM(Q81:Q81)*M81</f>
        <v>0.2</v>
      </c>
      <c r="V81" s="15">
        <f t="shared" ref="V81" si="213">SUM(R81:R81)*M81</f>
        <v>0.2</v>
      </c>
      <c r="W81" s="103">
        <f t="shared" si="177"/>
        <v>0.2</v>
      </c>
      <c r="X81" s="236"/>
      <c r="Y81" s="236"/>
      <c r="Z81" s="236"/>
      <c r="AA81" s="236"/>
      <c r="AB81" s="239"/>
      <c r="AC81" s="559"/>
      <c r="AD81" s="1197"/>
      <c r="AE81" s="266" t="str">
        <f t="shared" ref="AE81" si="214">+IF(O82&gt;O81,"SUPERADA",IF(O82=O81,"EQUILIBRADA",IF(O82&lt;O81,"PARA MEJORAR")))</f>
        <v>PARA MEJORAR</v>
      </c>
      <c r="AF81" s="377"/>
      <c r="AG81" s="377"/>
      <c r="AH81" s="377"/>
      <c r="AI81" s="1308"/>
      <c r="AJ81" s="18"/>
      <c r="AK81" s="116"/>
      <c r="AL81" s="116"/>
      <c r="AM81" s="116"/>
      <c r="AN81" s="116"/>
      <c r="AO81" s="19"/>
    </row>
    <row r="82" spans="1:41" ht="39.950000000000003" customHeight="1" thickBot="1" x14ac:dyDescent="0.25">
      <c r="A82" s="1175"/>
      <c r="B82" s="1177"/>
      <c r="C82" s="1180"/>
      <c r="D82" s="1218"/>
      <c r="E82" s="1204"/>
      <c r="F82" s="1205"/>
      <c r="G82" s="1208"/>
      <c r="H82" s="1210"/>
      <c r="I82" s="1212"/>
      <c r="J82" s="1226"/>
      <c r="K82" s="1201"/>
      <c r="L82" s="1182"/>
      <c r="M82" s="1183"/>
      <c r="N82" s="71" t="s">
        <v>49</v>
      </c>
      <c r="O82" s="135">
        <v>0</v>
      </c>
      <c r="P82" s="136">
        <v>0</v>
      </c>
      <c r="Q82" s="142">
        <v>0</v>
      </c>
      <c r="R82" s="139">
        <v>0</v>
      </c>
      <c r="S82" s="9">
        <f t="shared" ref="S82" si="215">SUM(O82:O82)*M81</f>
        <v>0</v>
      </c>
      <c r="T82" s="10">
        <f t="shared" ref="T82" si="216">SUM(P82:P82)*M81</f>
        <v>0</v>
      </c>
      <c r="U82" s="10">
        <f t="shared" ref="U82" si="217">SUM(Q82:Q82)*M81</f>
        <v>0</v>
      </c>
      <c r="V82" s="10">
        <f t="shared" ref="V82" si="218">SUM(R82:R82)*M81</f>
        <v>0</v>
      </c>
      <c r="W82" s="102">
        <f t="shared" si="177"/>
        <v>0</v>
      </c>
      <c r="X82" s="236"/>
      <c r="Y82" s="236"/>
      <c r="Z82" s="236"/>
      <c r="AA82" s="236"/>
      <c r="AB82" s="239"/>
      <c r="AC82" s="559"/>
      <c r="AD82" s="1197"/>
      <c r="AE82" s="267"/>
      <c r="AF82" s="377"/>
      <c r="AG82" s="377"/>
      <c r="AH82" s="377"/>
      <c r="AI82" s="1308"/>
      <c r="AJ82" s="18"/>
      <c r="AK82" s="116"/>
      <c r="AL82" s="116"/>
      <c r="AM82" s="116"/>
      <c r="AN82" s="116"/>
      <c r="AO82" s="19"/>
    </row>
    <row r="83" spans="1:41" ht="39.950000000000003" customHeight="1" x14ac:dyDescent="0.2">
      <c r="A83" s="1175"/>
      <c r="B83" s="1177"/>
      <c r="C83" s="1180"/>
      <c r="D83" s="1218"/>
      <c r="E83" s="1204"/>
      <c r="F83" s="1205"/>
      <c r="G83" s="1208"/>
      <c r="H83" s="1210"/>
      <c r="I83" s="1212"/>
      <c r="J83" s="1226"/>
      <c r="K83" s="1201"/>
      <c r="L83" s="1182" t="s">
        <v>124</v>
      </c>
      <c r="M83" s="1183">
        <v>0.2</v>
      </c>
      <c r="N83" s="70" t="s">
        <v>43</v>
      </c>
      <c r="O83" s="194">
        <v>0</v>
      </c>
      <c r="P83" s="186">
        <v>0</v>
      </c>
      <c r="Q83" s="181">
        <v>0.6</v>
      </c>
      <c r="R83" s="187">
        <v>1</v>
      </c>
      <c r="S83" s="14">
        <f t="shared" ref="S83" si="219">SUM(O83:O83)*M83</f>
        <v>0</v>
      </c>
      <c r="T83" s="15">
        <f t="shared" ref="T83" si="220">SUM(P83:P83)*M83</f>
        <v>0</v>
      </c>
      <c r="U83" s="15">
        <f t="shared" ref="U83" si="221">SUM(Q83:Q83)*M83</f>
        <v>0.12</v>
      </c>
      <c r="V83" s="15">
        <f t="shared" ref="V83" si="222">SUM(R83:R83)*M83</f>
        <v>0.2</v>
      </c>
      <c r="W83" s="103">
        <f t="shared" si="177"/>
        <v>0.2</v>
      </c>
      <c r="X83" s="236"/>
      <c r="Y83" s="236"/>
      <c r="Z83" s="236"/>
      <c r="AA83" s="236"/>
      <c r="AB83" s="239"/>
      <c r="AC83" s="559"/>
      <c r="AD83" s="1197"/>
      <c r="AE83" s="266" t="str">
        <f t="shared" ref="AE83" si="223">+IF(O84&gt;O83,"SUPERADA",IF(O84=O83,"EQUILIBRADA",IF(O84&lt;O83,"PARA MEJORAR")))</f>
        <v>EQUILIBRADA</v>
      </c>
      <c r="AF83" s="377"/>
      <c r="AG83" s="377"/>
      <c r="AH83" s="377"/>
      <c r="AI83" s="1308"/>
      <c r="AJ83" s="18"/>
      <c r="AK83" s="116"/>
      <c r="AL83" s="116"/>
      <c r="AM83" s="116"/>
      <c r="AN83" s="116"/>
      <c r="AO83" s="19"/>
    </row>
    <row r="84" spans="1:41" ht="39.950000000000003" customHeight="1" thickBot="1" x14ac:dyDescent="0.25">
      <c r="A84" s="1175"/>
      <c r="B84" s="1177"/>
      <c r="C84" s="1180"/>
      <c r="D84" s="1218"/>
      <c r="E84" s="1204"/>
      <c r="F84" s="1205"/>
      <c r="G84" s="1208"/>
      <c r="H84" s="1210"/>
      <c r="I84" s="1212"/>
      <c r="J84" s="1226"/>
      <c r="K84" s="1201"/>
      <c r="L84" s="1182"/>
      <c r="M84" s="1183"/>
      <c r="N84" s="71" t="s">
        <v>49</v>
      </c>
      <c r="O84" s="135">
        <v>0</v>
      </c>
      <c r="P84" s="136">
        <v>0</v>
      </c>
      <c r="Q84" s="142">
        <v>0</v>
      </c>
      <c r="R84" s="139">
        <v>0</v>
      </c>
      <c r="S84" s="9">
        <f t="shared" ref="S84" si="224">SUM(O84:O84)*M83</f>
        <v>0</v>
      </c>
      <c r="T84" s="10">
        <f t="shared" ref="T84" si="225">SUM(P84:P84)*M83</f>
        <v>0</v>
      </c>
      <c r="U84" s="10">
        <f t="shared" ref="U84" si="226">SUM(Q84:Q84)*M83</f>
        <v>0</v>
      </c>
      <c r="V84" s="10">
        <f t="shared" ref="V84" si="227">SUM(R84:R84)*M83</f>
        <v>0</v>
      </c>
      <c r="W84" s="102">
        <f t="shared" si="177"/>
        <v>0</v>
      </c>
      <c r="X84" s="236"/>
      <c r="Y84" s="236"/>
      <c r="Z84" s="236"/>
      <c r="AA84" s="236"/>
      <c r="AB84" s="239"/>
      <c r="AC84" s="559"/>
      <c r="AD84" s="1197"/>
      <c r="AE84" s="267"/>
      <c r="AF84" s="377"/>
      <c r="AG84" s="377"/>
      <c r="AH84" s="377"/>
      <c r="AI84" s="1308"/>
      <c r="AJ84" s="18"/>
      <c r="AK84" s="116"/>
      <c r="AL84" s="116"/>
      <c r="AM84" s="116"/>
      <c r="AN84" s="116"/>
      <c r="AO84" s="19"/>
    </row>
    <row r="85" spans="1:41" ht="39.950000000000003" customHeight="1" x14ac:dyDescent="0.2">
      <c r="A85" s="1175"/>
      <c r="B85" s="1177"/>
      <c r="C85" s="1180"/>
      <c r="D85" s="1218"/>
      <c r="E85" s="1204"/>
      <c r="F85" s="1205"/>
      <c r="G85" s="1208"/>
      <c r="H85" s="1210"/>
      <c r="I85" s="1212"/>
      <c r="J85" s="1226"/>
      <c r="K85" s="1201"/>
      <c r="L85" s="1182" t="s">
        <v>125</v>
      </c>
      <c r="M85" s="1183">
        <v>0.2</v>
      </c>
      <c r="N85" s="70" t="s">
        <v>43</v>
      </c>
      <c r="O85" s="194">
        <v>0</v>
      </c>
      <c r="P85" s="186">
        <v>0</v>
      </c>
      <c r="Q85" s="181">
        <v>0.2</v>
      </c>
      <c r="R85" s="181">
        <v>1</v>
      </c>
      <c r="S85" s="14">
        <f t="shared" ref="S85" si="228">SUM(O85:O85)*M85</f>
        <v>0</v>
      </c>
      <c r="T85" s="15">
        <f t="shared" ref="T85" si="229">SUM(P85:P85)*M85</f>
        <v>0</v>
      </c>
      <c r="U85" s="15">
        <f t="shared" ref="U85" si="230">SUM(Q85:Q85)*M85</f>
        <v>4.0000000000000008E-2</v>
      </c>
      <c r="V85" s="15">
        <f t="shared" ref="V85" si="231">SUM(R85:R85)*M85</f>
        <v>0.2</v>
      </c>
      <c r="W85" s="103">
        <f t="shared" si="177"/>
        <v>0.2</v>
      </c>
      <c r="X85" s="236"/>
      <c r="Y85" s="236"/>
      <c r="Z85" s="236"/>
      <c r="AA85" s="236"/>
      <c r="AB85" s="239"/>
      <c r="AC85" s="559"/>
      <c r="AD85" s="1197"/>
      <c r="AE85" s="266" t="str">
        <f t="shared" ref="AE85" si="232">+IF(O86&gt;O85,"SUPERADA",IF(O86=O85,"EQUILIBRADA",IF(O86&lt;O85,"PARA MEJORAR")))</f>
        <v>EQUILIBRADA</v>
      </c>
      <c r="AF85" s="377"/>
      <c r="AG85" s="377"/>
      <c r="AH85" s="377"/>
      <c r="AI85" s="1308"/>
      <c r="AJ85" s="18"/>
      <c r="AK85" s="116"/>
      <c r="AL85" s="116"/>
      <c r="AM85" s="116"/>
      <c r="AN85" s="116"/>
      <c r="AO85" s="19"/>
    </row>
    <row r="86" spans="1:41" ht="39.950000000000003" customHeight="1" thickBot="1" x14ac:dyDescent="0.25">
      <c r="A86" s="1175"/>
      <c r="B86" s="1177"/>
      <c r="C86" s="1181"/>
      <c r="D86" s="1219"/>
      <c r="E86" s="1220"/>
      <c r="F86" s="1222"/>
      <c r="G86" s="1215"/>
      <c r="H86" s="1216"/>
      <c r="I86" s="1223"/>
      <c r="J86" s="1227"/>
      <c r="K86" s="1224"/>
      <c r="L86" s="1182"/>
      <c r="M86" s="1173"/>
      <c r="N86" s="72" t="s">
        <v>49</v>
      </c>
      <c r="O86" s="137">
        <v>0</v>
      </c>
      <c r="P86" s="138">
        <v>0</v>
      </c>
      <c r="Q86" s="145">
        <v>0</v>
      </c>
      <c r="R86" s="140">
        <v>0</v>
      </c>
      <c r="S86" s="20">
        <f t="shared" ref="S86" si="233">SUM(O86:O86)*M85</f>
        <v>0</v>
      </c>
      <c r="T86" s="21">
        <f t="shared" ref="T86" si="234">SUM(P86:P86)*M85</f>
        <v>0</v>
      </c>
      <c r="U86" s="21">
        <f t="shared" ref="U86" si="235">SUM(Q86:Q86)*M85</f>
        <v>0</v>
      </c>
      <c r="V86" s="21">
        <f t="shared" ref="V86" si="236">SUM(R86:R86)*M85</f>
        <v>0</v>
      </c>
      <c r="W86" s="104">
        <f t="shared" si="177"/>
        <v>0</v>
      </c>
      <c r="X86" s="236"/>
      <c r="Y86" s="236"/>
      <c r="Z86" s="236"/>
      <c r="AA86" s="236"/>
      <c r="AB86" s="239"/>
      <c r="AC86" s="559"/>
      <c r="AD86" s="1163"/>
      <c r="AE86" s="267"/>
      <c r="AF86" s="377"/>
      <c r="AG86" s="377"/>
      <c r="AH86" s="377"/>
      <c r="AI86" s="1308"/>
      <c r="AJ86" s="18"/>
      <c r="AK86" s="116"/>
      <c r="AL86" s="116"/>
      <c r="AM86" s="116"/>
      <c r="AN86" s="116"/>
      <c r="AO86" s="19"/>
    </row>
    <row r="87" spans="1:41" ht="39.950000000000003" customHeight="1" x14ac:dyDescent="0.2">
      <c r="A87" s="1175"/>
      <c r="B87" s="1177"/>
      <c r="C87" s="1179">
        <v>4</v>
      </c>
      <c r="D87" s="1213" t="s">
        <v>126</v>
      </c>
      <c r="E87" s="1214">
        <v>4</v>
      </c>
      <c r="F87" s="1205" t="s">
        <v>127</v>
      </c>
      <c r="G87" s="1207" t="s">
        <v>128</v>
      </c>
      <c r="H87" s="1209">
        <v>10</v>
      </c>
      <c r="I87" s="1211" t="s">
        <v>129</v>
      </c>
      <c r="J87" s="1211" t="s">
        <v>130</v>
      </c>
      <c r="K87" s="1200">
        <f>((Q104*M103+Q102*M101+Q96*M95+Q94*M93+Q92*M91+Q90*M89+Q88*M87)/100%)</f>
        <v>0</v>
      </c>
      <c r="L87" s="1230" t="s">
        <v>131</v>
      </c>
      <c r="M87" s="1172">
        <v>0.05</v>
      </c>
      <c r="N87" s="73" t="s">
        <v>43</v>
      </c>
      <c r="O87" s="183">
        <v>0.5</v>
      </c>
      <c r="P87" s="180">
        <v>1</v>
      </c>
      <c r="Q87" s="181">
        <v>1</v>
      </c>
      <c r="R87" s="182">
        <v>1</v>
      </c>
      <c r="S87" s="6">
        <f t="shared" ref="S87" si="237">SUM(O87:O87)*M87</f>
        <v>2.5000000000000001E-2</v>
      </c>
      <c r="T87" s="7">
        <f t="shared" ref="T87" si="238">SUM(P87:P87)*M87</f>
        <v>0.05</v>
      </c>
      <c r="U87" s="7">
        <f t="shared" ref="U87" si="239">SUM(Q87:Q87)*M87</f>
        <v>0.05</v>
      </c>
      <c r="V87" s="7">
        <f t="shared" ref="V87" si="240">SUM(R87:R87)*M87</f>
        <v>0.05</v>
      </c>
      <c r="W87" s="101">
        <f t="shared" ref="W87:W104" si="241">MAX(S87:V87)</f>
        <v>0.05</v>
      </c>
      <c r="X87" s="235">
        <f>+S88+S90+S92+S94+S96+S102+S104+S98+S100</f>
        <v>0</v>
      </c>
      <c r="Y87" s="235">
        <f>+T88+T90+T92+T94+T96+T102+T104+T98+T100</f>
        <v>0</v>
      </c>
      <c r="Z87" s="235">
        <f>+U88+U90+U92+U94+U96+U102+U104+U98+U100</f>
        <v>0</v>
      </c>
      <c r="AA87" s="235">
        <f>+V88+V90+V92+V94+V96+V102+V104+V98+V100</f>
        <v>0</v>
      </c>
      <c r="AB87" s="238">
        <f>+W88+W90+W92+W94+W96+W102+W104+W98+W100</f>
        <v>0</v>
      </c>
      <c r="AC87" s="559"/>
      <c r="AD87" s="1228" t="s">
        <v>132</v>
      </c>
      <c r="AE87" s="266" t="str">
        <f t="shared" ref="AE87" si="242">+IF(O88&gt;O87,"SUPERADA",IF(O88=O87,"EQUILIBRADA",IF(O88&lt;O87,"PARA MEJORAR")))</f>
        <v>PARA MEJORAR</v>
      </c>
      <c r="AF87" s="266" t="str">
        <f>IF(COUNTIF(AE87:AE104,"PARA MEJORAR")&gt;=1,"PARA MEJORAR","BIEN")</f>
        <v>PARA MEJORAR</v>
      </c>
      <c r="AG87" s="266" t="str">
        <f>IF(COUNTIF(AF87:AF104,"PARA MEJORAR")&gt;=1,"PARA MEJORAR","BIEN")</f>
        <v>PARA MEJORAR</v>
      </c>
      <c r="AH87" s="377"/>
      <c r="AI87" s="1308"/>
      <c r="AJ87" s="24"/>
      <c r="AK87" s="25"/>
      <c r="AL87" s="25"/>
      <c r="AM87" s="25"/>
      <c r="AN87" s="25"/>
      <c r="AO87" s="26"/>
    </row>
    <row r="88" spans="1:41" ht="39.950000000000003" customHeight="1" thickBot="1" x14ac:dyDescent="0.25">
      <c r="A88" s="1175"/>
      <c r="B88" s="1177"/>
      <c r="C88" s="1180"/>
      <c r="D88" s="1203"/>
      <c r="E88" s="1204"/>
      <c r="F88" s="1205"/>
      <c r="G88" s="1208"/>
      <c r="H88" s="1210"/>
      <c r="I88" s="1212"/>
      <c r="J88" s="1212"/>
      <c r="K88" s="1201"/>
      <c r="L88" s="1182"/>
      <c r="M88" s="1183"/>
      <c r="N88" s="71" t="s">
        <v>49</v>
      </c>
      <c r="O88" s="141">
        <v>0</v>
      </c>
      <c r="P88" s="136">
        <v>0</v>
      </c>
      <c r="Q88" s="142">
        <v>0</v>
      </c>
      <c r="R88" s="139">
        <v>0</v>
      </c>
      <c r="S88" s="9">
        <f t="shared" ref="S88" si="243">SUM(O88:O88)*M87</f>
        <v>0</v>
      </c>
      <c r="T88" s="10">
        <f t="shared" ref="T88" si="244">SUM(P88:P88)*M87</f>
        <v>0</v>
      </c>
      <c r="U88" s="10">
        <f t="shared" ref="U88" si="245">SUM(Q88:Q88)*M87</f>
        <v>0</v>
      </c>
      <c r="V88" s="10">
        <f t="shared" ref="V88" si="246">SUM(R88:R88)*M87</f>
        <v>0</v>
      </c>
      <c r="W88" s="102">
        <f t="shared" si="241"/>
        <v>0</v>
      </c>
      <c r="X88" s="236"/>
      <c r="Y88" s="236"/>
      <c r="Z88" s="236"/>
      <c r="AA88" s="236"/>
      <c r="AB88" s="239"/>
      <c r="AC88" s="559"/>
      <c r="AD88" s="1228"/>
      <c r="AE88" s="267"/>
      <c r="AF88" s="377"/>
      <c r="AG88" s="377"/>
      <c r="AH88" s="377"/>
      <c r="AI88" s="1308"/>
      <c r="AJ88" s="18"/>
      <c r="AK88" s="116"/>
      <c r="AL88" s="116"/>
      <c r="AM88" s="116"/>
      <c r="AN88" s="116"/>
      <c r="AO88" s="19"/>
    </row>
    <row r="89" spans="1:41" ht="39.950000000000003" customHeight="1" x14ac:dyDescent="0.2">
      <c r="A89" s="1175"/>
      <c r="B89" s="1177"/>
      <c r="C89" s="1180"/>
      <c r="D89" s="1203"/>
      <c r="E89" s="1204"/>
      <c r="F89" s="1205"/>
      <c r="G89" s="1208"/>
      <c r="H89" s="1210"/>
      <c r="I89" s="1212"/>
      <c r="J89" s="1212"/>
      <c r="K89" s="1201"/>
      <c r="L89" s="1182" t="s">
        <v>133</v>
      </c>
      <c r="M89" s="1183">
        <v>0.05</v>
      </c>
      <c r="N89" s="70" t="s">
        <v>43</v>
      </c>
      <c r="O89" s="185">
        <v>1</v>
      </c>
      <c r="P89" s="186">
        <v>1</v>
      </c>
      <c r="Q89" s="181">
        <v>1</v>
      </c>
      <c r="R89" s="187">
        <v>1</v>
      </c>
      <c r="S89" s="14">
        <f t="shared" ref="S89" si="247">SUM(O89:O89)*M89</f>
        <v>0.05</v>
      </c>
      <c r="T89" s="15">
        <f t="shared" ref="T89" si="248">SUM(P89:P89)*M89</f>
        <v>0.05</v>
      </c>
      <c r="U89" s="15">
        <f t="shared" ref="U89" si="249">SUM(Q89:Q89)*M89</f>
        <v>0.05</v>
      </c>
      <c r="V89" s="15">
        <f t="shared" ref="V89" si="250">SUM(R89:R89)*M89</f>
        <v>0.05</v>
      </c>
      <c r="W89" s="103">
        <f t="shared" si="241"/>
        <v>0.05</v>
      </c>
      <c r="X89" s="236"/>
      <c r="Y89" s="236"/>
      <c r="Z89" s="236"/>
      <c r="AA89" s="236"/>
      <c r="AB89" s="239"/>
      <c r="AC89" s="559"/>
      <c r="AD89" s="1228"/>
      <c r="AE89" s="266" t="str">
        <f t="shared" ref="AE89" si="251">+IF(O90&gt;O89,"SUPERADA",IF(O90=O89,"EQUILIBRADA",IF(O90&lt;O89,"PARA MEJORAR")))</f>
        <v>PARA MEJORAR</v>
      </c>
      <c r="AF89" s="377"/>
      <c r="AG89" s="377"/>
      <c r="AH89" s="377"/>
      <c r="AI89" s="1308"/>
      <c r="AJ89" s="18"/>
      <c r="AK89" s="116"/>
      <c r="AL89" s="116"/>
      <c r="AM89" s="116"/>
      <c r="AN89" s="116"/>
      <c r="AO89" s="19"/>
    </row>
    <row r="90" spans="1:41" ht="39.950000000000003" customHeight="1" thickBot="1" x14ac:dyDescent="0.25">
      <c r="A90" s="1175"/>
      <c r="B90" s="1177"/>
      <c r="C90" s="1180"/>
      <c r="D90" s="1203"/>
      <c r="E90" s="1204"/>
      <c r="F90" s="1205"/>
      <c r="G90" s="1208"/>
      <c r="H90" s="1210"/>
      <c r="I90" s="1212"/>
      <c r="J90" s="1212"/>
      <c r="K90" s="1201"/>
      <c r="L90" s="1182"/>
      <c r="M90" s="1183"/>
      <c r="N90" s="71" t="s">
        <v>49</v>
      </c>
      <c r="O90" s="141">
        <v>0</v>
      </c>
      <c r="P90" s="136">
        <v>0</v>
      </c>
      <c r="Q90" s="142">
        <v>0</v>
      </c>
      <c r="R90" s="139">
        <v>0</v>
      </c>
      <c r="S90" s="9">
        <f t="shared" ref="S90" si="252">SUM(O90:O90)*M89</f>
        <v>0</v>
      </c>
      <c r="T90" s="10">
        <f t="shared" ref="T90" si="253">SUM(P90:P90)*M89</f>
        <v>0</v>
      </c>
      <c r="U90" s="10">
        <f t="shared" ref="U90" si="254">SUM(Q90:Q90)*M89</f>
        <v>0</v>
      </c>
      <c r="V90" s="10">
        <f t="shared" ref="V90" si="255">SUM(R90:R90)*M89</f>
        <v>0</v>
      </c>
      <c r="W90" s="102">
        <f t="shared" si="241"/>
        <v>0</v>
      </c>
      <c r="X90" s="236"/>
      <c r="Y90" s="236"/>
      <c r="Z90" s="236"/>
      <c r="AA90" s="236"/>
      <c r="AB90" s="239"/>
      <c r="AC90" s="559"/>
      <c r="AD90" s="1228"/>
      <c r="AE90" s="267"/>
      <c r="AF90" s="377"/>
      <c r="AG90" s="377"/>
      <c r="AH90" s="377"/>
      <c r="AI90" s="1308"/>
      <c r="AJ90" s="18"/>
      <c r="AK90" s="116"/>
      <c r="AL90" s="116"/>
      <c r="AM90" s="116"/>
      <c r="AN90" s="116"/>
      <c r="AO90" s="19"/>
    </row>
    <row r="91" spans="1:41" ht="39.950000000000003" customHeight="1" x14ac:dyDescent="0.2">
      <c r="A91" s="1175"/>
      <c r="B91" s="1177"/>
      <c r="C91" s="1180"/>
      <c r="D91" s="1203"/>
      <c r="E91" s="1204"/>
      <c r="F91" s="1205"/>
      <c r="G91" s="1208"/>
      <c r="H91" s="1210"/>
      <c r="I91" s="1212"/>
      <c r="J91" s="1212"/>
      <c r="K91" s="1201"/>
      <c r="L91" s="1182" t="s">
        <v>134</v>
      </c>
      <c r="M91" s="1183">
        <v>0.1</v>
      </c>
      <c r="N91" s="70" t="s">
        <v>43</v>
      </c>
      <c r="O91" s="185">
        <v>1</v>
      </c>
      <c r="P91" s="186">
        <v>1</v>
      </c>
      <c r="Q91" s="181">
        <v>1</v>
      </c>
      <c r="R91" s="187">
        <v>1</v>
      </c>
      <c r="S91" s="14">
        <f t="shared" ref="S91" si="256">SUM(O91:O91)*M91</f>
        <v>0.1</v>
      </c>
      <c r="T91" s="15">
        <f t="shared" ref="T91" si="257">SUM(P91:P91)*M91</f>
        <v>0.1</v>
      </c>
      <c r="U91" s="15">
        <f t="shared" ref="U91" si="258">SUM(Q91:Q91)*M91</f>
        <v>0.1</v>
      </c>
      <c r="V91" s="15">
        <f t="shared" ref="V91" si="259">SUM(R91:R91)*M91</f>
        <v>0.1</v>
      </c>
      <c r="W91" s="103">
        <f t="shared" si="241"/>
        <v>0.1</v>
      </c>
      <c r="X91" s="236"/>
      <c r="Y91" s="236"/>
      <c r="Z91" s="236"/>
      <c r="AA91" s="236"/>
      <c r="AB91" s="239"/>
      <c r="AC91" s="559"/>
      <c r="AD91" s="1228"/>
      <c r="AE91" s="266" t="str">
        <f t="shared" ref="AE91" si="260">+IF(O92&gt;O91,"SUPERADA",IF(O92=O91,"EQUILIBRADA",IF(O92&lt;O91,"PARA MEJORAR")))</f>
        <v>PARA MEJORAR</v>
      </c>
      <c r="AF91" s="377"/>
      <c r="AG91" s="377"/>
      <c r="AH91" s="377"/>
      <c r="AI91" s="1308"/>
      <c r="AJ91" s="18"/>
      <c r="AK91" s="116"/>
      <c r="AL91" s="116"/>
      <c r="AM91" s="116"/>
      <c r="AN91" s="116"/>
      <c r="AO91" s="19"/>
    </row>
    <row r="92" spans="1:41" ht="39.950000000000003" customHeight="1" thickBot="1" x14ac:dyDescent="0.25">
      <c r="A92" s="1175"/>
      <c r="B92" s="1177"/>
      <c r="C92" s="1180"/>
      <c r="D92" s="1203"/>
      <c r="E92" s="1204"/>
      <c r="F92" s="1205"/>
      <c r="G92" s="1208"/>
      <c r="H92" s="1210"/>
      <c r="I92" s="1212"/>
      <c r="J92" s="1212"/>
      <c r="K92" s="1201"/>
      <c r="L92" s="1182"/>
      <c r="M92" s="1183"/>
      <c r="N92" s="71" t="s">
        <v>49</v>
      </c>
      <c r="O92" s="141">
        <v>0</v>
      </c>
      <c r="P92" s="136">
        <v>0</v>
      </c>
      <c r="Q92" s="142">
        <v>0</v>
      </c>
      <c r="R92" s="139">
        <v>0</v>
      </c>
      <c r="S92" s="9">
        <f t="shared" ref="S92" si="261">SUM(O92:O92)*M91</f>
        <v>0</v>
      </c>
      <c r="T92" s="10">
        <f t="shared" ref="T92" si="262">SUM(P92:P92)*M91</f>
        <v>0</v>
      </c>
      <c r="U92" s="10">
        <f t="shared" ref="U92" si="263">SUM(Q92:Q92)*M91</f>
        <v>0</v>
      </c>
      <c r="V92" s="10">
        <f t="shared" ref="V92" si="264">SUM(R92:R92)*M91</f>
        <v>0</v>
      </c>
      <c r="W92" s="102">
        <f t="shared" si="241"/>
        <v>0</v>
      </c>
      <c r="X92" s="236"/>
      <c r="Y92" s="236"/>
      <c r="Z92" s="236"/>
      <c r="AA92" s="236"/>
      <c r="AB92" s="239"/>
      <c r="AC92" s="559"/>
      <c r="AD92" s="1228"/>
      <c r="AE92" s="267"/>
      <c r="AF92" s="377"/>
      <c r="AG92" s="377"/>
      <c r="AH92" s="377"/>
      <c r="AI92" s="1308"/>
      <c r="AJ92" s="18"/>
      <c r="AK92" s="116"/>
      <c r="AL92" s="116"/>
      <c r="AM92" s="116"/>
      <c r="AN92" s="116"/>
      <c r="AO92" s="19"/>
    </row>
    <row r="93" spans="1:41" ht="39.950000000000003" customHeight="1" x14ac:dyDescent="0.2">
      <c r="A93" s="1175"/>
      <c r="B93" s="1177"/>
      <c r="C93" s="1180"/>
      <c r="D93" s="1203"/>
      <c r="E93" s="1204"/>
      <c r="F93" s="1205"/>
      <c r="G93" s="1208"/>
      <c r="H93" s="1210"/>
      <c r="I93" s="1212"/>
      <c r="J93" s="1212"/>
      <c r="K93" s="1201"/>
      <c r="L93" s="1182" t="s">
        <v>135</v>
      </c>
      <c r="M93" s="1183">
        <v>0.1</v>
      </c>
      <c r="N93" s="70" t="s">
        <v>43</v>
      </c>
      <c r="O93" s="185">
        <v>1</v>
      </c>
      <c r="P93" s="186">
        <v>1</v>
      </c>
      <c r="Q93" s="181">
        <v>1</v>
      </c>
      <c r="R93" s="187">
        <v>1</v>
      </c>
      <c r="S93" s="14">
        <f t="shared" ref="S93" si="265">SUM(O93:O93)*M93</f>
        <v>0.1</v>
      </c>
      <c r="T93" s="15">
        <f t="shared" ref="T93" si="266">SUM(P93:P93)*M93</f>
        <v>0.1</v>
      </c>
      <c r="U93" s="15">
        <f t="shared" ref="U93" si="267">SUM(Q93:Q93)*M93</f>
        <v>0.1</v>
      </c>
      <c r="V93" s="15">
        <f t="shared" ref="V93" si="268">SUM(R93:R93)*M93</f>
        <v>0.1</v>
      </c>
      <c r="W93" s="103">
        <f t="shared" si="241"/>
        <v>0.1</v>
      </c>
      <c r="X93" s="236"/>
      <c r="Y93" s="236"/>
      <c r="Z93" s="236"/>
      <c r="AA93" s="236"/>
      <c r="AB93" s="239"/>
      <c r="AC93" s="559"/>
      <c r="AD93" s="1228"/>
      <c r="AE93" s="266" t="str">
        <f t="shared" ref="AE93" si="269">+IF(O94&gt;O93,"SUPERADA",IF(O94=O93,"EQUILIBRADA",IF(O94&lt;O93,"PARA MEJORAR")))</f>
        <v>PARA MEJORAR</v>
      </c>
      <c r="AF93" s="377"/>
      <c r="AG93" s="377"/>
      <c r="AH93" s="377"/>
      <c r="AI93" s="1308"/>
      <c r="AJ93" s="18"/>
      <c r="AK93" s="116"/>
      <c r="AL93" s="116"/>
      <c r="AM93" s="116"/>
      <c r="AN93" s="116"/>
      <c r="AO93" s="19"/>
    </row>
    <row r="94" spans="1:41" ht="39.950000000000003" customHeight="1" thickBot="1" x14ac:dyDescent="0.25">
      <c r="A94" s="1175"/>
      <c r="B94" s="1177"/>
      <c r="C94" s="1180"/>
      <c r="D94" s="1203"/>
      <c r="E94" s="1204"/>
      <c r="F94" s="1205"/>
      <c r="G94" s="1208"/>
      <c r="H94" s="1210"/>
      <c r="I94" s="1212"/>
      <c r="J94" s="1212"/>
      <c r="K94" s="1201"/>
      <c r="L94" s="1182"/>
      <c r="M94" s="1183"/>
      <c r="N94" s="71" t="s">
        <v>49</v>
      </c>
      <c r="O94" s="141">
        <v>0</v>
      </c>
      <c r="P94" s="136">
        <v>0</v>
      </c>
      <c r="Q94" s="142">
        <v>0</v>
      </c>
      <c r="R94" s="139">
        <v>0</v>
      </c>
      <c r="S94" s="9">
        <f t="shared" ref="S94" si="270">SUM(O94:O94)*M93</f>
        <v>0</v>
      </c>
      <c r="T94" s="10">
        <f t="shared" ref="T94" si="271">SUM(P94:P94)*M93</f>
        <v>0</v>
      </c>
      <c r="U94" s="10">
        <f t="shared" ref="U94" si="272">SUM(Q94:Q94)*M93</f>
        <v>0</v>
      </c>
      <c r="V94" s="10">
        <f t="shared" ref="V94" si="273">SUM(R94:R94)*M93</f>
        <v>0</v>
      </c>
      <c r="W94" s="102">
        <f t="shared" si="241"/>
        <v>0</v>
      </c>
      <c r="X94" s="236"/>
      <c r="Y94" s="236"/>
      <c r="Z94" s="236"/>
      <c r="AA94" s="236"/>
      <c r="AB94" s="239"/>
      <c r="AC94" s="559"/>
      <c r="AD94" s="1228"/>
      <c r="AE94" s="267"/>
      <c r="AF94" s="377"/>
      <c r="AG94" s="377"/>
      <c r="AH94" s="377"/>
      <c r="AI94" s="1308"/>
      <c r="AJ94" s="18"/>
      <c r="AK94" s="116"/>
      <c r="AL94" s="116"/>
      <c r="AM94" s="116"/>
      <c r="AN94" s="116"/>
      <c r="AO94" s="19"/>
    </row>
    <row r="95" spans="1:41" ht="39.950000000000003" customHeight="1" x14ac:dyDescent="0.2">
      <c r="A95" s="1175"/>
      <c r="B95" s="1177"/>
      <c r="C95" s="1180"/>
      <c r="D95" s="1203"/>
      <c r="E95" s="1204"/>
      <c r="F95" s="1205"/>
      <c r="G95" s="1208"/>
      <c r="H95" s="1210"/>
      <c r="I95" s="1212"/>
      <c r="J95" s="1212"/>
      <c r="K95" s="1201"/>
      <c r="L95" s="1182" t="s">
        <v>136</v>
      </c>
      <c r="M95" s="1183">
        <v>0.1</v>
      </c>
      <c r="N95" s="70" t="s">
        <v>43</v>
      </c>
      <c r="O95" s="185">
        <v>1</v>
      </c>
      <c r="P95" s="186">
        <v>1</v>
      </c>
      <c r="Q95" s="181">
        <v>1</v>
      </c>
      <c r="R95" s="187">
        <v>1</v>
      </c>
      <c r="S95" s="14">
        <f t="shared" ref="S95" si="274">SUM(O95:O95)*M95</f>
        <v>0.1</v>
      </c>
      <c r="T95" s="15">
        <f t="shared" ref="T95" si="275">SUM(P95:P95)*M95</f>
        <v>0.1</v>
      </c>
      <c r="U95" s="15">
        <f t="shared" ref="U95" si="276">SUM(Q95:Q95)*M95</f>
        <v>0.1</v>
      </c>
      <c r="V95" s="15">
        <f t="shared" ref="V95" si="277">SUM(R95:R95)*M95</f>
        <v>0.1</v>
      </c>
      <c r="W95" s="103">
        <f t="shared" si="241"/>
        <v>0.1</v>
      </c>
      <c r="X95" s="236"/>
      <c r="Y95" s="236"/>
      <c r="Z95" s="236"/>
      <c r="AA95" s="236"/>
      <c r="AB95" s="239"/>
      <c r="AC95" s="559"/>
      <c r="AD95" s="1228"/>
      <c r="AE95" s="266" t="str">
        <f t="shared" ref="AE95" si="278">+IF(O96&gt;O95,"SUPERADA",IF(O96=O95,"EQUILIBRADA",IF(O96&lt;O95,"PARA MEJORAR")))</f>
        <v>PARA MEJORAR</v>
      </c>
      <c r="AF95" s="377"/>
      <c r="AG95" s="377"/>
      <c r="AH95" s="377"/>
      <c r="AI95" s="1308"/>
      <c r="AJ95" s="18"/>
      <c r="AK95" s="116"/>
      <c r="AL95" s="116"/>
      <c r="AM95" s="116"/>
      <c r="AN95" s="116"/>
      <c r="AO95" s="19"/>
    </row>
    <row r="96" spans="1:41" ht="39.950000000000003" customHeight="1" thickBot="1" x14ac:dyDescent="0.25">
      <c r="A96" s="1175"/>
      <c r="B96" s="1177"/>
      <c r="C96" s="1180"/>
      <c r="D96" s="1203"/>
      <c r="E96" s="1204"/>
      <c r="F96" s="1205"/>
      <c r="G96" s="1208"/>
      <c r="H96" s="1210"/>
      <c r="I96" s="1212"/>
      <c r="J96" s="1212"/>
      <c r="K96" s="1201"/>
      <c r="L96" s="1182"/>
      <c r="M96" s="1183"/>
      <c r="N96" s="71" t="s">
        <v>49</v>
      </c>
      <c r="O96" s="141">
        <v>0</v>
      </c>
      <c r="P96" s="136">
        <v>0</v>
      </c>
      <c r="Q96" s="142">
        <v>0</v>
      </c>
      <c r="R96" s="139">
        <v>0</v>
      </c>
      <c r="S96" s="9">
        <f t="shared" ref="S96" si="279">SUM(O96:O96)*M95</f>
        <v>0</v>
      </c>
      <c r="T96" s="10">
        <f t="shared" ref="T96" si="280">SUM(P96:P96)*M95</f>
        <v>0</v>
      </c>
      <c r="U96" s="10">
        <f t="shared" ref="U96" si="281">SUM(Q96:Q96)*M95</f>
        <v>0</v>
      </c>
      <c r="V96" s="10">
        <f t="shared" ref="V96" si="282">SUM(R96:R96)*M95</f>
        <v>0</v>
      </c>
      <c r="W96" s="102">
        <f t="shared" si="241"/>
        <v>0</v>
      </c>
      <c r="X96" s="236"/>
      <c r="Y96" s="236"/>
      <c r="Z96" s="236"/>
      <c r="AA96" s="236"/>
      <c r="AB96" s="239"/>
      <c r="AC96" s="559"/>
      <c r="AD96" s="1228"/>
      <c r="AE96" s="267"/>
      <c r="AF96" s="377"/>
      <c r="AG96" s="377"/>
      <c r="AH96" s="377"/>
      <c r="AI96" s="1308"/>
      <c r="AJ96" s="18"/>
      <c r="AK96" s="116"/>
      <c r="AL96" s="116"/>
      <c r="AM96" s="116"/>
      <c r="AN96" s="116"/>
      <c r="AO96" s="19"/>
    </row>
    <row r="97" spans="1:41" ht="39.950000000000003" customHeight="1" x14ac:dyDescent="0.2">
      <c r="A97" s="1175"/>
      <c r="B97" s="1177"/>
      <c r="C97" s="1180"/>
      <c r="D97" s="1203"/>
      <c r="E97" s="1204"/>
      <c r="F97" s="1205"/>
      <c r="G97" s="1208"/>
      <c r="H97" s="1210"/>
      <c r="I97" s="1212"/>
      <c r="J97" s="1212"/>
      <c r="K97" s="1201"/>
      <c r="L97" s="1182" t="s">
        <v>137</v>
      </c>
      <c r="M97" s="1183">
        <v>0.1</v>
      </c>
      <c r="N97" s="70" t="s">
        <v>43</v>
      </c>
      <c r="O97" s="185">
        <v>0.5</v>
      </c>
      <c r="P97" s="186">
        <v>1</v>
      </c>
      <c r="Q97" s="181">
        <v>1</v>
      </c>
      <c r="R97" s="187">
        <v>1</v>
      </c>
      <c r="S97" s="14">
        <f t="shared" ref="S97" si="283">SUM(O97:O97)*M97</f>
        <v>0.05</v>
      </c>
      <c r="T97" s="15">
        <f t="shared" ref="T97" si="284">SUM(P97:P97)*M97</f>
        <v>0.1</v>
      </c>
      <c r="U97" s="15">
        <f t="shared" ref="U97" si="285">SUM(Q97:Q97)*M97</f>
        <v>0.1</v>
      </c>
      <c r="V97" s="15">
        <f t="shared" ref="V97" si="286">SUM(R97:R97)*M97</f>
        <v>0.1</v>
      </c>
      <c r="W97" s="103">
        <f>MAX(S97:V97)</f>
        <v>0.1</v>
      </c>
      <c r="X97" s="236"/>
      <c r="Y97" s="236"/>
      <c r="Z97" s="236"/>
      <c r="AA97" s="236"/>
      <c r="AB97" s="239"/>
      <c r="AC97" s="559"/>
      <c r="AD97" s="1228"/>
      <c r="AE97" s="266" t="str">
        <f t="shared" ref="AE97" si="287">+IF(O98&gt;O97,"SUPERADA",IF(O98=O97,"EQUILIBRADA",IF(O98&lt;O97,"PARA MEJORAR")))</f>
        <v>PARA MEJORAR</v>
      </c>
      <c r="AF97" s="377"/>
      <c r="AG97" s="377"/>
      <c r="AH97" s="377"/>
      <c r="AI97" s="1308"/>
      <c r="AJ97" s="18"/>
      <c r="AK97" s="116"/>
      <c r="AL97" s="116"/>
      <c r="AM97" s="116"/>
      <c r="AN97" s="116"/>
      <c r="AO97" s="19"/>
    </row>
    <row r="98" spans="1:41" ht="39.950000000000003" customHeight="1" thickBot="1" x14ac:dyDescent="0.25">
      <c r="A98" s="1175"/>
      <c r="B98" s="1177"/>
      <c r="C98" s="1180"/>
      <c r="D98" s="1203"/>
      <c r="E98" s="1204"/>
      <c r="F98" s="1205"/>
      <c r="G98" s="1208"/>
      <c r="H98" s="1210"/>
      <c r="I98" s="1212"/>
      <c r="J98" s="1212"/>
      <c r="K98" s="1201"/>
      <c r="L98" s="1182"/>
      <c r="M98" s="1183"/>
      <c r="N98" s="71" t="s">
        <v>49</v>
      </c>
      <c r="O98" s="141">
        <v>0</v>
      </c>
      <c r="P98" s="136">
        <v>0</v>
      </c>
      <c r="Q98" s="142">
        <v>0</v>
      </c>
      <c r="R98" s="139">
        <v>0</v>
      </c>
      <c r="S98" s="9">
        <f t="shared" ref="S98" si="288">SUM(O98:O98)*M97</f>
        <v>0</v>
      </c>
      <c r="T98" s="10">
        <f t="shared" ref="T98" si="289">SUM(P98:P98)*M97</f>
        <v>0</v>
      </c>
      <c r="U98" s="10">
        <f t="shared" ref="U98" si="290">SUM(Q98:Q98)*M97</f>
        <v>0</v>
      </c>
      <c r="V98" s="10">
        <f t="shared" ref="V98" si="291">SUM(R98:R98)*M97</f>
        <v>0</v>
      </c>
      <c r="W98" s="102">
        <f t="shared" si="241"/>
        <v>0</v>
      </c>
      <c r="X98" s="236"/>
      <c r="Y98" s="236"/>
      <c r="Z98" s="236"/>
      <c r="AA98" s="236"/>
      <c r="AB98" s="239"/>
      <c r="AC98" s="559"/>
      <c r="AD98" s="1228"/>
      <c r="AE98" s="267"/>
      <c r="AF98" s="377"/>
      <c r="AG98" s="377"/>
      <c r="AH98" s="377"/>
      <c r="AI98" s="1308"/>
      <c r="AJ98" s="18"/>
      <c r="AK98" s="116"/>
      <c r="AL98" s="116"/>
      <c r="AM98" s="116"/>
      <c r="AN98" s="116"/>
      <c r="AO98" s="19"/>
    </row>
    <row r="99" spans="1:41" ht="39.950000000000003" customHeight="1" x14ac:dyDescent="0.2">
      <c r="A99" s="1175"/>
      <c r="B99" s="1177"/>
      <c r="C99" s="1180"/>
      <c r="D99" s="1203"/>
      <c r="E99" s="1204"/>
      <c r="F99" s="1205"/>
      <c r="G99" s="1208"/>
      <c r="H99" s="1210"/>
      <c r="I99" s="1212"/>
      <c r="J99" s="1212"/>
      <c r="K99" s="1201"/>
      <c r="L99" s="1182" t="s">
        <v>138</v>
      </c>
      <c r="M99" s="1183">
        <v>0.1</v>
      </c>
      <c r="N99" s="70" t="s">
        <v>43</v>
      </c>
      <c r="O99" s="185">
        <v>0.5</v>
      </c>
      <c r="P99" s="186">
        <v>1</v>
      </c>
      <c r="Q99" s="181">
        <v>1</v>
      </c>
      <c r="R99" s="187">
        <v>1</v>
      </c>
      <c r="S99" s="14">
        <f t="shared" ref="S99" si="292">SUM(O99:O99)*M99</f>
        <v>0.05</v>
      </c>
      <c r="T99" s="15">
        <f t="shared" ref="T99" si="293">SUM(P99:P99)*M99</f>
        <v>0.1</v>
      </c>
      <c r="U99" s="15">
        <f t="shared" ref="U99" si="294">SUM(Q99:Q99)*M99</f>
        <v>0.1</v>
      </c>
      <c r="V99" s="15">
        <f t="shared" ref="V99" si="295">SUM(R99:R99)*M99</f>
        <v>0.1</v>
      </c>
      <c r="W99" s="103">
        <f t="shared" si="241"/>
        <v>0.1</v>
      </c>
      <c r="X99" s="236"/>
      <c r="Y99" s="236"/>
      <c r="Z99" s="236"/>
      <c r="AA99" s="236"/>
      <c r="AB99" s="239"/>
      <c r="AC99" s="559"/>
      <c r="AD99" s="1228"/>
      <c r="AE99" s="266" t="str">
        <f t="shared" ref="AE99" si="296">+IF(O100&gt;O99,"SUPERADA",IF(O100=O99,"EQUILIBRADA",IF(O100&lt;O99,"PARA MEJORAR")))</f>
        <v>PARA MEJORAR</v>
      </c>
      <c r="AF99" s="377"/>
      <c r="AG99" s="377"/>
      <c r="AH99" s="377"/>
      <c r="AI99" s="1308"/>
      <c r="AJ99" s="18"/>
      <c r="AK99" s="116"/>
      <c r="AL99" s="116"/>
      <c r="AM99" s="116"/>
      <c r="AN99" s="116"/>
      <c r="AO99" s="19"/>
    </row>
    <row r="100" spans="1:41" ht="39.950000000000003" customHeight="1" thickBot="1" x14ac:dyDescent="0.25">
      <c r="A100" s="1175"/>
      <c r="B100" s="1177"/>
      <c r="C100" s="1180"/>
      <c r="D100" s="1203"/>
      <c r="E100" s="1204"/>
      <c r="F100" s="1205"/>
      <c r="G100" s="1208"/>
      <c r="H100" s="1210"/>
      <c r="I100" s="1212"/>
      <c r="J100" s="1212"/>
      <c r="K100" s="1201"/>
      <c r="L100" s="1182"/>
      <c r="M100" s="1183"/>
      <c r="N100" s="71" t="s">
        <v>49</v>
      </c>
      <c r="O100" s="141">
        <v>0</v>
      </c>
      <c r="P100" s="136">
        <v>0</v>
      </c>
      <c r="Q100" s="142">
        <v>0</v>
      </c>
      <c r="R100" s="139">
        <v>0</v>
      </c>
      <c r="S100" s="9">
        <f t="shared" ref="S100" si="297">SUM(O100:O100)*M99</f>
        <v>0</v>
      </c>
      <c r="T100" s="10">
        <f t="shared" ref="T100" si="298">SUM(P100:P100)*M99</f>
        <v>0</v>
      </c>
      <c r="U100" s="10">
        <f t="shared" ref="U100" si="299">SUM(Q100:Q100)*M99</f>
        <v>0</v>
      </c>
      <c r="V100" s="10">
        <f t="shared" ref="V100" si="300">SUM(R100:R100)*M99</f>
        <v>0</v>
      </c>
      <c r="W100" s="102">
        <f t="shared" si="241"/>
        <v>0</v>
      </c>
      <c r="X100" s="236"/>
      <c r="Y100" s="236"/>
      <c r="Z100" s="236"/>
      <c r="AA100" s="236"/>
      <c r="AB100" s="239"/>
      <c r="AC100" s="559"/>
      <c r="AD100" s="1228"/>
      <c r="AE100" s="267"/>
      <c r="AF100" s="377"/>
      <c r="AG100" s="377"/>
      <c r="AH100" s="377"/>
      <c r="AI100" s="1308"/>
      <c r="AJ100" s="18"/>
      <c r="AK100" s="116"/>
      <c r="AL100" s="116"/>
      <c r="AM100" s="116"/>
      <c r="AN100" s="116"/>
      <c r="AO100" s="19"/>
    </row>
    <row r="101" spans="1:41" ht="39.950000000000003" customHeight="1" x14ac:dyDescent="0.2">
      <c r="A101" s="1175"/>
      <c r="B101" s="1177"/>
      <c r="C101" s="1180"/>
      <c r="D101" s="1203"/>
      <c r="E101" s="1204"/>
      <c r="F101" s="1205"/>
      <c r="G101" s="1208"/>
      <c r="H101" s="1210"/>
      <c r="I101" s="1212"/>
      <c r="J101" s="1212"/>
      <c r="K101" s="1201"/>
      <c r="L101" s="1182" t="s">
        <v>139</v>
      </c>
      <c r="M101" s="1183">
        <v>0.1</v>
      </c>
      <c r="N101" s="70" t="s">
        <v>43</v>
      </c>
      <c r="O101" s="185">
        <v>0.2</v>
      </c>
      <c r="P101" s="186">
        <v>0.5</v>
      </c>
      <c r="Q101" s="181">
        <v>1</v>
      </c>
      <c r="R101" s="186">
        <v>1</v>
      </c>
      <c r="S101" s="14">
        <f t="shared" ref="S101" si="301">SUM(O101:O101)*M101</f>
        <v>2.0000000000000004E-2</v>
      </c>
      <c r="T101" s="15">
        <f t="shared" ref="T101" si="302">SUM(P101:P101)*M101</f>
        <v>0.05</v>
      </c>
      <c r="U101" s="15">
        <f t="shared" ref="U101" si="303">SUM(Q101:Q101)*M101</f>
        <v>0.1</v>
      </c>
      <c r="V101" s="15">
        <f t="shared" ref="V101" si="304">SUM(R101:R101)*M101</f>
        <v>0.1</v>
      </c>
      <c r="W101" s="103">
        <f t="shared" si="241"/>
        <v>0.1</v>
      </c>
      <c r="X101" s="236"/>
      <c r="Y101" s="236"/>
      <c r="Z101" s="236"/>
      <c r="AA101" s="236"/>
      <c r="AB101" s="239"/>
      <c r="AC101" s="559"/>
      <c r="AD101" s="1228"/>
      <c r="AE101" s="266" t="str">
        <f t="shared" ref="AE101" si="305">+IF(O102&gt;O101,"SUPERADA",IF(O102=O101,"EQUILIBRADA",IF(O102&lt;O101,"PARA MEJORAR")))</f>
        <v>PARA MEJORAR</v>
      </c>
      <c r="AF101" s="377"/>
      <c r="AG101" s="377"/>
      <c r="AH101" s="377"/>
      <c r="AI101" s="1308"/>
      <c r="AJ101" s="18"/>
      <c r="AK101" s="116"/>
      <c r="AL101" s="116"/>
      <c r="AM101" s="116"/>
      <c r="AN101" s="116"/>
      <c r="AO101" s="19"/>
    </row>
    <row r="102" spans="1:41" ht="39.950000000000003" customHeight="1" thickBot="1" x14ac:dyDescent="0.25">
      <c r="A102" s="1175"/>
      <c r="B102" s="1177"/>
      <c r="C102" s="1180"/>
      <c r="D102" s="1203"/>
      <c r="E102" s="1204"/>
      <c r="F102" s="1205"/>
      <c r="G102" s="1208"/>
      <c r="H102" s="1210"/>
      <c r="I102" s="1212"/>
      <c r="J102" s="1212"/>
      <c r="K102" s="1201"/>
      <c r="L102" s="1182"/>
      <c r="M102" s="1183"/>
      <c r="N102" s="71" t="s">
        <v>49</v>
      </c>
      <c r="O102" s="141">
        <v>0</v>
      </c>
      <c r="P102" s="136">
        <v>0</v>
      </c>
      <c r="Q102" s="142">
        <v>0</v>
      </c>
      <c r="R102" s="139">
        <v>0</v>
      </c>
      <c r="S102" s="9">
        <f t="shared" ref="S102" si="306">SUM(O102:O102)*M101</f>
        <v>0</v>
      </c>
      <c r="T102" s="10">
        <f t="shared" ref="T102" si="307">SUM(P102:P102)*M101</f>
        <v>0</v>
      </c>
      <c r="U102" s="10">
        <f t="shared" ref="U102" si="308">SUM(Q102:Q102)*M101</f>
        <v>0</v>
      </c>
      <c r="V102" s="10">
        <f t="shared" ref="V102" si="309">SUM(R102:R102)*M101</f>
        <v>0</v>
      </c>
      <c r="W102" s="102">
        <f t="shared" si="241"/>
        <v>0</v>
      </c>
      <c r="X102" s="236"/>
      <c r="Y102" s="236"/>
      <c r="Z102" s="236"/>
      <c r="AA102" s="236"/>
      <c r="AB102" s="239"/>
      <c r="AC102" s="559"/>
      <c r="AD102" s="1228"/>
      <c r="AE102" s="267"/>
      <c r="AF102" s="377"/>
      <c r="AG102" s="377"/>
      <c r="AH102" s="377"/>
      <c r="AI102" s="1308"/>
      <c r="AJ102" s="18"/>
      <c r="AK102" s="116"/>
      <c r="AL102" s="116"/>
      <c r="AM102" s="116"/>
      <c r="AN102" s="116"/>
      <c r="AO102" s="19"/>
    </row>
    <row r="103" spans="1:41" ht="39.950000000000003" customHeight="1" x14ac:dyDescent="0.2">
      <c r="A103" s="1175"/>
      <c r="B103" s="1177"/>
      <c r="C103" s="1180"/>
      <c r="D103" s="1203"/>
      <c r="E103" s="1204"/>
      <c r="F103" s="1205"/>
      <c r="G103" s="1208"/>
      <c r="H103" s="1210"/>
      <c r="I103" s="1212"/>
      <c r="J103" s="1212"/>
      <c r="K103" s="1201"/>
      <c r="L103" s="1182" t="s">
        <v>140</v>
      </c>
      <c r="M103" s="1183">
        <v>0.3</v>
      </c>
      <c r="N103" s="70" t="s">
        <v>43</v>
      </c>
      <c r="O103" s="185">
        <v>0</v>
      </c>
      <c r="P103" s="186">
        <v>0.2</v>
      </c>
      <c r="Q103" s="181">
        <v>0.9</v>
      </c>
      <c r="R103" s="187">
        <v>1</v>
      </c>
      <c r="S103" s="14">
        <f t="shared" ref="S103" si="310">SUM(O103:O103)*M103</f>
        <v>0</v>
      </c>
      <c r="T103" s="15">
        <f t="shared" ref="T103" si="311">SUM(P103:P103)*M103</f>
        <v>0.06</v>
      </c>
      <c r="U103" s="15">
        <f t="shared" ref="U103" si="312">SUM(Q103:Q103)*M103</f>
        <v>0.27</v>
      </c>
      <c r="V103" s="15">
        <f t="shared" ref="V103" si="313">SUM(R103:R103)*M103</f>
        <v>0.3</v>
      </c>
      <c r="W103" s="103">
        <f t="shared" si="241"/>
        <v>0.3</v>
      </c>
      <c r="X103" s="236"/>
      <c r="Y103" s="236"/>
      <c r="Z103" s="236"/>
      <c r="AA103" s="236"/>
      <c r="AB103" s="239"/>
      <c r="AC103" s="559"/>
      <c r="AD103" s="1228"/>
      <c r="AE103" s="266" t="str">
        <f t="shared" ref="AE103" si="314">+IF(O104&gt;O103,"SUPERADA",IF(O104=O103,"EQUILIBRADA",IF(O104&lt;O103,"PARA MEJORAR")))</f>
        <v>EQUILIBRADA</v>
      </c>
      <c r="AF103" s="377"/>
      <c r="AG103" s="377"/>
      <c r="AH103" s="377"/>
      <c r="AI103" s="1308"/>
      <c r="AJ103" s="18"/>
      <c r="AK103" s="116"/>
      <c r="AL103" s="116"/>
      <c r="AM103" s="116"/>
      <c r="AN103" s="116"/>
      <c r="AO103" s="19"/>
    </row>
    <row r="104" spans="1:41" ht="39.950000000000003" customHeight="1" thickBot="1" x14ac:dyDescent="0.25">
      <c r="A104" s="1175"/>
      <c r="B104" s="1177"/>
      <c r="C104" s="1181"/>
      <c r="D104" s="1188"/>
      <c r="E104" s="1204"/>
      <c r="F104" s="1206"/>
      <c r="G104" s="1215"/>
      <c r="H104" s="1216"/>
      <c r="I104" s="1223"/>
      <c r="J104" s="1223"/>
      <c r="K104" s="1224"/>
      <c r="L104" s="1182"/>
      <c r="M104" s="1173"/>
      <c r="N104" s="72" t="s">
        <v>49</v>
      </c>
      <c r="O104" s="147">
        <v>0</v>
      </c>
      <c r="P104" s="138">
        <v>0</v>
      </c>
      <c r="Q104" s="145">
        <v>0</v>
      </c>
      <c r="R104" s="140">
        <v>0</v>
      </c>
      <c r="S104" s="20">
        <f t="shared" ref="S104" si="315">SUM(O104:O104)*M103</f>
        <v>0</v>
      </c>
      <c r="T104" s="21">
        <f t="shared" ref="T104" si="316">SUM(P104:P104)*M103</f>
        <v>0</v>
      </c>
      <c r="U104" s="21">
        <f t="shared" ref="U104" si="317">SUM(Q104:Q104)*M103</f>
        <v>0</v>
      </c>
      <c r="V104" s="21">
        <f t="shared" ref="V104" si="318">SUM(R104:R104)*M103</f>
        <v>0</v>
      </c>
      <c r="W104" s="104">
        <f t="shared" si="241"/>
        <v>0</v>
      </c>
      <c r="X104" s="237"/>
      <c r="Y104" s="237"/>
      <c r="Z104" s="237"/>
      <c r="AA104" s="237"/>
      <c r="AB104" s="432"/>
      <c r="AC104" s="559"/>
      <c r="AD104" s="1229"/>
      <c r="AE104" s="267"/>
      <c r="AF104" s="267"/>
      <c r="AG104" s="267"/>
      <c r="AH104" s="377"/>
      <c r="AI104" s="1308"/>
      <c r="AJ104" s="18"/>
      <c r="AK104" s="116"/>
      <c r="AL104" s="116"/>
      <c r="AM104" s="116"/>
      <c r="AN104" s="116"/>
      <c r="AO104" s="19"/>
    </row>
    <row r="105" spans="1:41" ht="39.950000000000003" customHeight="1" x14ac:dyDescent="0.2">
      <c r="A105" s="1175"/>
      <c r="B105" s="1177"/>
      <c r="C105" s="1179">
        <v>5</v>
      </c>
      <c r="D105" s="1187" t="s">
        <v>141</v>
      </c>
      <c r="E105" s="1189">
        <v>5</v>
      </c>
      <c r="F105" s="1205" t="s">
        <v>142</v>
      </c>
      <c r="G105" s="1207" t="s">
        <v>143</v>
      </c>
      <c r="H105" s="1209">
        <v>11</v>
      </c>
      <c r="I105" s="1211" t="s">
        <v>144</v>
      </c>
      <c r="J105" s="1198" t="s">
        <v>145</v>
      </c>
      <c r="K105" s="1200">
        <v>0</v>
      </c>
      <c r="L105" s="1202" t="s">
        <v>146</v>
      </c>
      <c r="M105" s="1172">
        <v>0.5</v>
      </c>
      <c r="N105" s="73" t="s">
        <v>43</v>
      </c>
      <c r="O105" s="185">
        <v>1</v>
      </c>
      <c r="P105" s="186">
        <v>1</v>
      </c>
      <c r="Q105" s="181">
        <v>1</v>
      </c>
      <c r="R105" s="187">
        <v>1</v>
      </c>
      <c r="S105" s="6">
        <f t="shared" ref="S105" si="319">SUM(O105:O105)*M105</f>
        <v>0.5</v>
      </c>
      <c r="T105" s="7">
        <f t="shared" ref="T105" si="320">SUM(P105:P105)*M105</f>
        <v>0.5</v>
      </c>
      <c r="U105" s="7">
        <f t="shared" ref="U105" si="321">SUM(Q105:Q105)*M105</f>
        <v>0.5</v>
      </c>
      <c r="V105" s="7">
        <f t="shared" ref="V105" si="322">SUM(R105:R105)*M105</f>
        <v>0.5</v>
      </c>
      <c r="W105" s="101">
        <f t="shared" ref="W105:W118" si="323">MAX(S105:V105)</f>
        <v>0.5</v>
      </c>
      <c r="X105" s="235">
        <f>+S106+S108</f>
        <v>0</v>
      </c>
      <c r="Y105" s="235">
        <f>+T106+T108</f>
        <v>0</v>
      </c>
      <c r="Z105" s="235">
        <f>+U106+U108</f>
        <v>0</v>
      </c>
      <c r="AA105" s="235">
        <f>+V106+V108</f>
        <v>0</v>
      </c>
      <c r="AB105" s="238">
        <f>+W106+W108</f>
        <v>0</v>
      </c>
      <c r="AC105" s="559"/>
      <c r="AD105" s="1162" t="s">
        <v>147</v>
      </c>
      <c r="AE105" s="266" t="str">
        <f t="shared" ref="AE105" si="324">+IF(O106&gt;O105,"SUPERADA",IF(O106=O105,"EQUILIBRADA",IF(O106&lt;O105,"PARA MEJORAR")))</f>
        <v>PARA MEJORAR</v>
      </c>
      <c r="AF105" s="266" t="str">
        <f>IF(COUNTIF(AE105:AE108,"PARA MEJORAR")&gt;=1,"PARA MEJORAR","BIEN")</f>
        <v>PARA MEJORAR</v>
      </c>
      <c r="AG105" s="266" t="str">
        <f>IF(COUNTIF(AF105:AF108,"PARA MEJORAR")&gt;=1,"PARA MEJORAR","BIEN")</f>
        <v>PARA MEJORAR</v>
      </c>
      <c r="AH105" s="377"/>
      <c r="AI105" s="1308"/>
      <c r="AJ105" s="27"/>
      <c r="AK105" s="28"/>
      <c r="AL105" s="28"/>
      <c r="AM105" s="28"/>
      <c r="AN105" s="28"/>
      <c r="AO105" s="29"/>
    </row>
    <row r="106" spans="1:41" ht="39.950000000000003" customHeight="1" thickBot="1" x14ac:dyDescent="0.25">
      <c r="A106" s="1175"/>
      <c r="B106" s="1177"/>
      <c r="C106" s="1180"/>
      <c r="D106" s="1203"/>
      <c r="E106" s="1204"/>
      <c r="F106" s="1205"/>
      <c r="G106" s="1208"/>
      <c r="H106" s="1210"/>
      <c r="I106" s="1212"/>
      <c r="J106" s="1199"/>
      <c r="K106" s="1201"/>
      <c r="L106" s="1184"/>
      <c r="M106" s="1183"/>
      <c r="N106" s="71" t="s">
        <v>49</v>
      </c>
      <c r="O106" s="141">
        <v>0</v>
      </c>
      <c r="P106" s="136">
        <v>0</v>
      </c>
      <c r="Q106" s="142">
        <v>0</v>
      </c>
      <c r="R106" s="139">
        <v>0</v>
      </c>
      <c r="S106" s="9">
        <f t="shared" ref="S106" si="325">SUM(O106:O106)*M105</f>
        <v>0</v>
      </c>
      <c r="T106" s="10">
        <f t="shared" ref="T106" si="326">SUM(P106:P106)*M105</f>
        <v>0</v>
      </c>
      <c r="U106" s="10">
        <f t="shared" ref="U106" si="327">SUM(Q106:Q106)*M105</f>
        <v>0</v>
      </c>
      <c r="V106" s="10">
        <f t="shared" ref="V106" si="328">SUM(R106:R106)*M105</f>
        <v>0</v>
      </c>
      <c r="W106" s="102">
        <f t="shared" si="323"/>
        <v>0</v>
      </c>
      <c r="X106" s="236"/>
      <c r="Y106" s="236"/>
      <c r="Z106" s="236"/>
      <c r="AA106" s="236"/>
      <c r="AB106" s="239"/>
      <c r="AC106" s="559"/>
      <c r="AD106" s="1197"/>
      <c r="AE106" s="267"/>
      <c r="AF106" s="377"/>
      <c r="AG106" s="377"/>
      <c r="AH106" s="377"/>
      <c r="AI106" s="1308"/>
      <c r="AJ106" s="18"/>
      <c r="AK106" s="116"/>
      <c r="AL106" s="116"/>
      <c r="AM106" s="116"/>
      <c r="AN106" s="116"/>
      <c r="AO106" s="19"/>
    </row>
    <row r="107" spans="1:41" ht="39.950000000000003" customHeight="1" x14ac:dyDescent="0.2">
      <c r="A107" s="1175"/>
      <c r="B107" s="1177"/>
      <c r="C107" s="1180"/>
      <c r="D107" s="1203"/>
      <c r="E107" s="1204"/>
      <c r="F107" s="1205"/>
      <c r="G107" s="1208"/>
      <c r="H107" s="1210"/>
      <c r="I107" s="1212"/>
      <c r="J107" s="1199"/>
      <c r="K107" s="1201"/>
      <c r="L107" s="1184" t="s">
        <v>148</v>
      </c>
      <c r="M107" s="1183">
        <v>0.5</v>
      </c>
      <c r="N107" s="70" t="s">
        <v>43</v>
      </c>
      <c r="O107" s="185">
        <v>0</v>
      </c>
      <c r="P107" s="186">
        <v>0</v>
      </c>
      <c r="Q107" s="181">
        <v>0</v>
      </c>
      <c r="R107" s="187">
        <v>1</v>
      </c>
      <c r="S107" s="14">
        <f t="shared" ref="S107" si="329">SUM(O107:O107)*M107</f>
        <v>0</v>
      </c>
      <c r="T107" s="15">
        <f t="shared" ref="T107" si="330">SUM(P107:P107)*M107</f>
        <v>0</v>
      </c>
      <c r="U107" s="15">
        <f t="shared" ref="U107" si="331">SUM(Q107:Q107)*M107</f>
        <v>0</v>
      </c>
      <c r="V107" s="15">
        <f t="shared" ref="V107" si="332">SUM(R107:R107)*M107</f>
        <v>0.5</v>
      </c>
      <c r="W107" s="103">
        <f t="shared" si="323"/>
        <v>0.5</v>
      </c>
      <c r="X107" s="236"/>
      <c r="Y107" s="236"/>
      <c r="Z107" s="236"/>
      <c r="AA107" s="236"/>
      <c r="AB107" s="239"/>
      <c r="AC107" s="559"/>
      <c r="AD107" s="1197"/>
      <c r="AE107" s="266" t="str">
        <f t="shared" ref="AE107" si="333">+IF(O108&gt;O107,"SUPERADA",IF(O108=O107,"EQUILIBRADA",IF(O108&lt;O107,"PARA MEJORAR")))</f>
        <v>EQUILIBRADA</v>
      </c>
      <c r="AF107" s="377"/>
      <c r="AG107" s="377"/>
      <c r="AH107" s="377"/>
      <c r="AI107" s="1308"/>
      <c r="AJ107" s="18"/>
      <c r="AK107" s="116"/>
      <c r="AL107" s="116"/>
      <c r="AM107" s="116"/>
      <c r="AN107" s="116"/>
      <c r="AO107" s="19"/>
    </row>
    <row r="108" spans="1:41" ht="39.950000000000003" customHeight="1" thickBot="1" x14ac:dyDescent="0.25">
      <c r="A108" s="1175"/>
      <c r="B108" s="1177"/>
      <c r="C108" s="1181"/>
      <c r="D108" s="1188"/>
      <c r="E108" s="1190"/>
      <c r="F108" s="1206"/>
      <c r="G108" s="1208"/>
      <c r="H108" s="1210"/>
      <c r="I108" s="1212"/>
      <c r="J108" s="1199"/>
      <c r="K108" s="1201"/>
      <c r="L108" s="1185"/>
      <c r="M108" s="1186"/>
      <c r="N108" s="74" t="s">
        <v>49</v>
      </c>
      <c r="O108" s="141">
        <v>0</v>
      </c>
      <c r="P108" s="136">
        <v>0</v>
      </c>
      <c r="Q108" s="142">
        <v>0</v>
      </c>
      <c r="R108" s="139">
        <v>0</v>
      </c>
      <c r="S108" s="20">
        <f t="shared" ref="S108" si="334">SUM(O108:O108)*M107</f>
        <v>0</v>
      </c>
      <c r="T108" s="21">
        <f t="shared" ref="T108" si="335">SUM(P108:P108)*M107</f>
        <v>0</v>
      </c>
      <c r="U108" s="21">
        <f t="shared" ref="U108" si="336">SUM(Q108:Q108)*M107</f>
        <v>0</v>
      </c>
      <c r="V108" s="21">
        <f t="shared" ref="V108" si="337">SUM(R108:R108)*M107</f>
        <v>0</v>
      </c>
      <c r="W108" s="104">
        <f t="shared" si="323"/>
        <v>0</v>
      </c>
      <c r="X108" s="237"/>
      <c r="Y108" s="237"/>
      <c r="Z108" s="237"/>
      <c r="AA108" s="237"/>
      <c r="AB108" s="432"/>
      <c r="AC108" s="559"/>
      <c r="AD108" s="1163"/>
      <c r="AE108" s="267"/>
      <c r="AF108" s="267"/>
      <c r="AG108" s="267"/>
      <c r="AH108" s="377"/>
      <c r="AI108" s="1308"/>
      <c r="AJ108" s="18"/>
      <c r="AK108" s="116"/>
      <c r="AL108" s="116"/>
      <c r="AM108" s="116"/>
      <c r="AN108" s="116"/>
      <c r="AO108" s="19"/>
    </row>
    <row r="109" spans="1:41" ht="39.950000000000003" customHeight="1" x14ac:dyDescent="0.2">
      <c r="A109" s="1175"/>
      <c r="B109" s="1177"/>
      <c r="C109" s="1179"/>
      <c r="D109" s="1187"/>
      <c r="E109" s="1189"/>
      <c r="F109" s="1191"/>
      <c r="G109" s="1193" t="s">
        <v>149</v>
      </c>
      <c r="H109" s="1195">
        <v>12</v>
      </c>
      <c r="I109" s="1164" t="s">
        <v>150</v>
      </c>
      <c r="J109" s="1166" t="s">
        <v>151</v>
      </c>
      <c r="K109" s="1168">
        <v>0</v>
      </c>
      <c r="L109" s="1170" t="s">
        <v>152</v>
      </c>
      <c r="M109" s="1172">
        <v>1</v>
      </c>
      <c r="N109" s="73" t="s">
        <v>43</v>
      </c>
      <c r="O109" s="195">
        <v>0</v>
      </c>
      <c r="P109" s="196">
        <v>0</v>
      </c>
      <c r="Q109" s="197">
        <v>0.3</v>
      </c>
      <c r="R109" s="198">
        <v>1</v>
      </c>
      <c r="S109" s="14">
        <f t="shared" ref="S109" si="338">SUM(O109:O109)*M109</f>
        <v>0</v>
      </c>
      <c r="T109" s="15">
        <f t="shared" ref="T109" si="339">SUM(P109:P109)*M109</f>
        <v>0</v>
      </c>
      <c r="U109" s="15">
        <f t="shared" ref="U109" si="340">SUM(Q109:Q109)*M109</f>
        <v>0.3</v>
      </c>
      <c r="V109" s="15">
        <f t="shared" ref="V109" si="341">SUM(R109:R109)*M109</f>
        <v>1</v>
      </c>
      <c r="W109" s="103">
        <f t="shared" si="323"/>
        <v>1</v>
      </c>
      <c r="X109" s="235">
        <f>+S110</f>
        <v>0</v>
      </c>
      <c r="Y109" s="235">
        <f>+T110</f>
        <v>0</v>
      </c>
      <c r="Z109" s="235">
        <f>+U110</f>
        <v>0</v>
      </c>
      <c r="AA109" s="235">
        <f>+V110</f>
        <v>0</v>
      </c>
      <c r="AB109" s="238">
        <f>+W110</f>
        <v>0</v>
      </c>
      <c r="AC109" s="559"/>
      <c r="AD109" s="1162" t="s">
        <v>535</v>
      </c>
      <c r="AE109" s="266" t="str">
        <f t="shared" ref="AE109" si="342">+IF(O110&gt;O109,"SUPERADA",IF(O110=O109,"EQUILIBRADA",IF(O110&lt;O109,"PARA MEJORAR")))</f>
        <v>EQUILIBRADA</v>
      </c>
      <c r="AF109" s="266" t="str">
        <f>IF(COUNTIF(AE109:AE110,"PARA MEJORAR")&gt;=1,"PARA MEJORAR","BIEN")</f>
        <v>BIEN</v>
      </c>
      <c r="AG109" s="266" t="str">
        <f>IF(COUNTIF(AF109:AF110,"PARA MEJORAR")&gt;=1,"PARA MEJORAR","BIEN")</f>
        <v>BIEN</v>
      </c>
      <c r="AH109" s="377"/>
      <c r="AI109" s="1308"/>
      <c r="AJ109" s="27"/>
      <c r="AK109" s="28"/>
      <c r="AL109" s="28"/>
      <c r="AM109" s="28"/>
      <c r="AN109" s="28"/>
      <c r="AO109" s="29"/>
    </row>
    <row r="110" spans="1:41" ht="39.950000000000003" customHeight="1" thickBot="1" x14ac:dyDescent="0.25">
      <c r="A110" s="1175"/>
      <c r="B110" s="1178"/>
      <c r="C110" s="1181"/>
      <c r="D110" s="1188"/>
      <c r="E110" s="1190"/>
      <c r="F110" s="1192"/>
      <c r="G110" s="1194"/>
      <c r="H110" s="1196"/>
      <c r="I110" s="1165"/>
      <c r="J110" s="1167"/>
      <c r="K110" s="1169"/>
      <c r="L110" s="1171"/>
      <c r="M110" s="1173"/>
      <c r="N110" s="72" t="s">
        <v>49</v>
      </c>
      <c r="O110" s="155">
        <v>0</v>
      </c>
      <c r="P110" s="156">
        <v>0</v>
      </c>
      <c r="Q110" s="145">
        <v>0</v>
      </c>
      <c r="R110" s="157">
        <v>0</v>
      </c>
      <c r="S110" s="22">
        <f t="shared" ref="S110" si="343">SUM(O110:O110)*M109</f>
        <v>0</v>
      </c>
      <c r="T110" s="23">
        <f t="shared" ref="T110" si="344">SUM(P110:P110)*M109</f>
        <v>0</v>
      </c>
      <c r="U110" s="23">
        <f t="shared" ref="U110" si="345">SUM(Q110:Q110)*M109</f>
        <v>0</v>
      </c>
      <c r="V110" s="23">
        <f t="shared" ref="V110" si="346">SUM(R110:R110)*M109</f>
        <v>0</v>
      </c>
      <c r="W110" s="105">
        <f t="shared" si="323"/>
        <v>0</v>
      </c>
      <c r="X110" s="237"/>
      <c r="Y110" s="237"/>
      <c r="Z110" s="237"/>
      <c r="AA110" s="237"/>
      <c r="AB110" s="432"/>
      <c r="AC110" s="559"/>
      <c r="AD110" s="1163"/>
      <c r="AE110" s="267"/>
      <c r="AF110" s="377"/>
      <c r="AG110" s="377"/>
      <c r="AH110" s="377"/>
      <c r="AI110" s="1308"/>
      <c r="AJ110" s="18"/>
      <c r="AK110" s="116"/>
      <c r="AL110" s="116"/>
      <c r="AM110" s="116"/>
      <c r="AN110" s="116"/>
      <c r="AO110" s="19"/>
    </row>
    <row r="111" spans="1:41" ht="39.950000000000003" customHeight="1" x14ac:dyDescent="0.2">
      <c r="A111" s="595" t="s">
        <v>35</v>
      </c>
      <c r="B111" s="1160" t="s">
        <v>153</v>
      </c>
      <c r="C111" s="1106">
        <v>6</v>
      </c>
      <c r="D111" s="1081" t="s">
        <v>154</v>
      </c>
      <c r="E111" s="1079">
        <v>6</v>
      </c>
      <c r="F111" s="1081" t="s">
        <v>155</v>
      </c>
      <c r="G111" s="1152" t="s">
        <v>156</v>
      </c>
      <c r="H111" s="1096">
        <v>13</v>
      </c>
      <c r="I111" s="1156" t="s">
        <v>157</v>
      </c>
      <c r="J111" s="1156" t="s">
        <v>158</v>
      </c>
      <c r="K111" s="1122">
        <v>0</v>
      </c>
      <c r="L111" s="1149" t="s">
        <v>159</v>
      </c>
      <c r="M111" s="1125">
        <v>0.6</v>
      </c>
      <c r="N111" s="73" t="s">
        <v>43</v>
      </c>
      <c r="O111" s="180">
        <v>0.3</v>
      </c>
      <c r="P111" s="180">
        <v>0.6</v>
      </c>
      <c r="Q111" s="180">
        <v>0.8</v>
      </c>
      <c r="R111" s="182">
        <v>1</v>
      </c>
      <c r="S111" s="6">
        <f t="shared" ref="S111" si="347">SUM(O111:O111)*M111</f>
        <v>0.18</v>
      </c>
      <c r="T111" s="7">
        <f t="shared" ref="T111" si="348">SUM(P111:P111)*M111</f>
        <v>0.36</v>
      </c>
      <c r="U111" s="7">
        <f t="shared" ref="U111" si="349">SUM(Q111:Q111)*M111</f>
        <v>0.48</v>
      </c>
      <c r="V111" s="7">
        <f t="shared" ref="V111" si="350">SUM(R111:R111)*M111</f>
        <v>0.6</v>
      </c>
      <c r="W111" s="101">
        <f t="shared" si="323"/>
        <v>0.6</v>
      </c>
      <c r="X111" s="230">
        <f>+S112+S114+S116+S118</f>
        <v>0</v>
      </c>
      <c r="Y111" s="230">
        <f>+T112+T114+T116+T118</f>
        <v>0</v>
      </c>
      <c r="Z111" s="230">
        <f>+U112+U114+U116+U118</f>
        <v>0</v>
      </c>
      <c r="AA111" s="230">
        <f>+V112+V114+V116+V118</f>
        <v>0</v>
      </c>
      <c r="AB111" s="232">
        <f>+W112+W114+W116+W118</f>
        <v>0</v>
      </c>
      <c r="AC111" s="657" t="s">
        <v>111</v>
      </c>
      <c r="AD111" s="1345" t="s">
        <v>160</v>
      </c>
      <c r="AE111" s="377" t="str">
        <f t="shared" ref="AE111" si="351">+IF(O112&gt;O111,"SUPERADA",IF(O112=O111,"EQUILIBRADA",IF(O112&lt;O111,"PARA MEJORAR")))</f>
        <v>PARA MEJORAR</v>
      </c>
      <c r="AF111" s="1115" t="str">
        <f>IF(COUNTIF(AE111:AE118,"PARA MEJORAR")&gt;=1,"PARA MEJORAR","BIEN")</f>
        <v>PARA MEJORAR</v>
      </c>
      <c r="AG111" s="1115" t="str">
        <f>IF(COUNTIF(AF111:AF118,"PARA MEJORAR")&gt;=1,"PARA MEJORAR","BIEN")</f>
        <v>PARA MEJORAR</v>
      </c>
      <c r="AH111" s="377" t="str">
        <f>IF(COUNTIF(AG111:AG162,"PARA MEJORAR")&gt;=1,"PARA MEJORAR","BIEN")</f>
        <v>PARA MEJORAR</v>
      </c>
      <c r="AI111" s="1146" t="s">
        <v>161</v>
      </c>
      <c r="AJ111" s="24"/>
      <c r="AK111" s="25"/>
      <c r="AL111" s="25"/>
      <c r="AM111" s="25"/>
      <c r="AN111" s="25"/>
      <c r="AO111" s="26"/>
    </row>
    <row r="112" spans="1:41" ht="39.950000000000003" customHeight="1" thickBot="1" x14ac:dyDescent="0.25">
      <c r="A112" s="595"/>
      <c r="B112" s="1160"/>
      <c r="C112" s="1106"/>
      <c r="D112" s="1081"/>
      <c r="E112" s="1079"/>
      <c r="F112" s="1081"/>
      <c r="G112" s="1153"/>
      <c r="H112" s="1097"/>
      <c r="I112" s="1157"/>
      <c r="J112" s="1157"/>
      <c r="K112" s="1123"/>
      <c r="L112" s="1127"/>
      <c r="M112" s="1126"/>
      <c r="N112" s="71" t="s">
        <v>49</v>
      </c>
      <c r="O112" s="136">
        <v>0</v>
      </c>
      <c r="P112" s="136">
        <v>0</v>
      </c>
      <c r="Q112" s="136">
        <v>0</v>
      </c>
      <c r="R112" s="139">
        <v>0</v>
      </c>
      <c r="S112" s="9">
        <f t="shared" ref="S112" si="352">SUM(O112:O112)*M111</f>
        <v>0</v>
      </c>
      <c r="T112" s="10">
        <f t="shared" ref="T112" si="353">SUM(P112:P112)*M111</f>
        <v>0</v>
      </c>
      <c r="U112" s="10">
        <f t="shared" ref="U112" si="354">SUM(Q112:Q112)*M111</f>
        <v>0</v>
      </c>
      <c r="V112" s="10">
        <f t="shared" ref="V112" si="355">SUM(R112:R112)*M111</f>
        <v>0</v>
      </c>
      <c r="W112" s="102">
        <f t="shared" si="323"/>
        <v>0</v>
      </c>
      <c r="X112" s="230"/>
      <c r="Y112" s="230"/>
      <c r="Z112" s="230"/>
      <c r="AA112" s="230"/>
      <c r="AB112" s="232"/>
      <c r="AC112" s="658"/>
      <c r="AD112" s="1347"/>
      <c r="AE112" s="267"/>
      <c r="AF112" s="1115"/>
      <c r="AG112" s="1115"/>
      <c r="AH112" s="377"/>
      <c r="AI112" s="1146"/>
      <c r="AJ112" s="18"/>
      <c r="AK112" s="116"/>
      <c r="AL112" s="116"/>
      <c r="AM112" s="116"/>
      <c r="AN112" s="116"/>
      <c r="AO112" s="19"/>
    </row>
    <row r="113" spans="1:41" ht="39.950000000000003" customHeight="1" x14ac:dyDescent="0.2">
      <c r="A113" s="595"/>
      <c r="B113" s="1160"/>
      <c r="C113" s="1106"/>
      <c r="D113" s="1081"/>
      <c r="E113" s="1079"/>
      <c r="F113" s="1081"/>
      <c r="G113" s="1153"/>
      <c r="H113" s="1097"/>
      <c r="I113" s="1157"/>
      <c r="J113" s="1157"/>
      <c r="K113" s="1123"/>
      <c r="L113" s="1064" t="s">
        <v>162</v>
      </c>
      <c r="M113" s="1113">
        <v>0.1</v>
      </c>
      <c r="N113" s="70" t="s">
        <v>43</v>
      </c>
      <c r="O113" s="186">
        <v>0.25</v>
      </c>
      <c r="P113" s="186">
        <v>0.5</v>
      </c>
      <c r="Q113" s="186">
        <v>0.75</v>
      </c>
      <c r="R113" s="187">
        <v>1</v>
      </c>
      <c r="S113" s="14">
        <f t="shared" ref="S113" si="356">SUM(O113:O113)*M113</f>
        <v>2.5000000000000001E-2</v>
      </c>
      <c r="T113" s="15">
        <f t="shared" ref="T113" si="357">SUM(P113:P113)*M113</f>
        <v>0.05</v>
      </c>
      <c r="U113" s="15">
        <f t="shared" ref="U113" si="358">SUM(Q113:Q113)*M113</f>
        <v>7.5000000000000011E-2</v>
      </c>
      <c r="V113" s="15">
        <f t="shared" ref="V113" si="359">SUM(R113:R113)*M113</f>
        <v>0.1</v>
      </c>
      <c r="W113" s="103">
        <f t="shared" si="323"/>
        <v>0.1</v>
      </c>
      <c r="X113" s="230"/>
      <c r="Y113" s="230"/>
      <c r="Z113" s="230"/>
      <c r="AA113" s="230"/>
      <c r="AB113" s="232"/>
      <c r="AC113" s="658"/>
      <c r="AD113" s="1347"/>
      <c r="AE113" s="266" t="str">
        <f t="shared" ref="AE113" si="360">+IF(O114&gt;O113,"SUPERADA",IF(O114=O113,"EQUILIBRADA",IF(O114&lt;O113,"PARA MEJORAR")))</f>
        <v>PARA MEJORAR</v>
      </c>
      <c r="AF113" s="1115"/>
      <c r="AG113" s="1115"/>
      <c r="AH113" s="377"/>
      <c r="AI113" s="1146"/>
      <c r="AJ113" s="18"/>
      <c r="AK113" s="116"/>
      <c r="AL113" s="116"/>
      <c r="AM113" s="116"/>
      <c r="AN113" s="116"/>
      <c r="AO113" s="19"/>
    </row>
    <row r="114" spans="1:41" ht="39.950000000000003" customHeight="1" thickBot="1" x14ac:dyDescent="0.25">
      <c r="A114" s="595"/>
      <c r="B114" s="1160"/>
      <c r="C114" s="1106"/>
      <c r="D114" s="1081"/>
      <c r="E114" s="1079"/>
      <c r="F114" s="1081"/>
      <c r="G114" s="1153"/>
      <c r="H114" s="1097"/>
      <c r="I114" s="1157"/>
      <c r="J114" s="1157"/>
      <c r="K114" s="1123"/>
      <c r="L114" s="1127"/>
      <c r="M114" s="1126"/>
      <c r="N114" s="71" t="s">
        <v>49</v>
      </c>
      <c r="O114" s="136">
        <v>0</v>
      </c>
      <c r="P114" s="136">
        <v>0</v>
      </c>
      <c r="Q114" s="136">
        <v>0</v>
      </c>
      <c r="R114" s="139">
        <v>0</v>
      </c>
      <c r="S114" s="9">
        <f t="shared" ref="S114" si="361">SUM(O114:O114)*M113</f>
        <v>0</v>
      </c>
      <c r="T114" s="10">
        <f t="shared" ref="T114" si="362">SUM(P114:P114)*M113</f>
        <v>0</v>
      </c>
      <c r="U114" s="10">
        <f t="shared" ref="U114" si="363">SUM(Q114:Q114)*M113</f>
        <v>0</v>
      </c>
      <c r="V114" s="10">
        <f t="shared" ref="V114" si="364">SUM(R114:R114)*M113</f>
        <v>0</v>
      </c>
      <c r="W114" s="102">
        <f t="shared" si="323"/>
        <v>0</v>
      </c>
      <c r="X114" s="230"/>
      <c r="Y114" s="230"/>
      <c r="Z114" s="230"/>
      <c r="AA114" s="230"/>
      <c r="AB114" s="232"/>
      <c r="AC114" s="658"/>
      <c r="AD114" s="1347"/>
      <c r="AE114" s="267"/>
      <c r="AF114" s="1115"/>
      <c r="AG114" s="1115"/>
      <c r="AH114" s="377"/>
      <c r="AI114" s="1146"/>
      <c r="AJ114" s="18"/>
      <c r="AK114" s="116"/>
      <c r="AL114" s="116"/>
      <c r="AM114" s="116"/>
      <c r="AN114" s="116"/>
      <c r="AO114" s="19"/>
    </row>
    <row r="115" spans="1:41" ht="39.950000000000003" customHeight="1" x14ac:dyDescent="0.2">
      <c r="A115" s="595"/>
      <c r="B115" s="1160"/>
      <c r="C115" s="1106"/>
      <c r="D115" s="1081"/>
      <c r="E115" s="1079"/>
      <c r="F115" s="1081"/>
      <c r="G115" s="1153"/>
      <c r="H115" s="1097"/>
      <c r="I115" s="1157"/>
      <c r="J115" s="1157"/>
      <c r="K115" s="1123"/>
      <c r="L115" s="1064" t="s">
        <v>163</v>
      </c>
      <c r="M115" s="1113">
        <v>0.1</v>
      </c>
      <c r="N115" s="70" t="s">
        <v>43</v>
      </c>
      <c r="O115" s="186">
        <v>0.25</v>
      </c>
      <c r="P115" s="186">
        <v>0.5</v>
      </c>
      <c r="Q115" s="186">
        <v>0.75</v>
      </c>
      <c r="R115" s="187">
        <v>1</v>
      </c>
      <c r="S115" s="14">
        <f t="shared" ref="S115" si="365">SUM(O115:O115)*M115</f>
        <v>2.5000000000000001E-2</v>
      </c>
      <c r="T115" s="15">
        <f t="shared" ref="T115" si="366">SUM(P115:P115)*M115</f>
        <v>0.05</v>
      </c>
      <c r="U115" s="15">
        <f t="shared" ref="U115" si="367">SUM(Q115:Q115)*M115</f>
        <v>7.5000000000000011E-2</v>
      </c>
      <c r="V115" s="15">
        <f t="shared" ref="V115" si="368">SUM(R115:R115)*M115</f>
        <v>0.1</v>
      </c>
      <c r="W115" s="103">
        <f t="shared" si="323"/>
        <v>0.1</v>
      </c>
      <c r="X115" s="230"/>
      <c r="Y115" s="230"/>
      <c r="Z115" s="230"/>
      <c r="AA115" s="230"/>
      <c r="AB115" s="232"/>
      <c r="AC115" s="658"/>
      <c r="AD115" s="1347"/>
      <c r="AE115" s="266" t="str">
        <f t="shared" ref="AE115" si="369">+IF(O116&gt;O115,"SUPERADA",IF(O116=O115,"EQUILIBRADA",IF(O116&lt;O115,"PARA MEJORAR")))</f>
        <v>PARA MEJORAR</v>
      </c>
      <c r="AF115" s="1115"/>
      <c r="AG115" s="1115"/>
      <c r="AH115" s="377"/>
      <c r="AI115" s="1146"/>
      <c r="AJ115" s="18"/>
      <c r="AK115" s="116"/>
      <c r="AL115" s="116"/>
      <c r="AM115" s="116"/>
      <c r="AN115" s="116"/>
      <c r="AO115" s="19"/>
    </row>
    <row r="116" spans="1:41" ht="39.950000000000003" customHeight="1" thickBot="1" x14ac:dyDescent="0.25">
      <c r="A116" s="595"/>
      <c r="B116" s="1160"/>
      <c r="C116" s="1106"/>
      <c r="D116" s="1081"/>
      <c r="E116" s="1079"/>
      <c r="F116" s="1081"/>
      <c r="G116" s="1153"/>
      <c r="H116" s="1097"/>
      <c r="I116" s="1157"/>
      <c r="J116" s="1157"/>
      <c r="K116" s="1123"/>
      <c r="L116" s="1127"/>
      <c r="M116" s="1126"/>
      <c r="N116" s="71" t="s">
        <v>49</v>
      </c>
      <c r="O116" s="136">
        <v>0</v>
      </c>
      <c r="P116" s="136">
        <v>0</v>
      </c>
      <c r="Q116" s="136">
        <v>0</v>
      </c>
      <c r="R116" s="139">
        <v>0</v>
      </c>
      <c r="S116" s="9">
        <f t="shared" ref="S116" si="370">SUM(O116:O116)*M115</f>
        <v>0</v>
      </c>
      <c r="T116" s="10">
        <f t="shared" ref="T116" si="371">SUM(P116:P116)*M115</f>
        <v>0</v>
      </c>
      <c r="U116" s="10">
        <f t="shared" ref="U116" si="372">SUM(Q116:Q116)*M115</f>
        <v>0</v>
      </c>
      <c r="V116" s="10">
        <f t="shared" ref="V116" si="373">SUM(R116:R116)*M115</f>
        <v>0</v>
      </c>
      <c r="W116" s="102">
        <f t="shared" si="323"/>
        <v>0</v>
      </c>
      <c r="X116" s="230"/>
      <c r="Y116" s="230"/>
      <c r="Z116" s="230"/>
      <c r="AA116" s="230"/>
      <c r="AB116" s="232"/>
      <c r="AC116" s="658"/>
      <c r="AD116" s="1347"/>
      <c r="AE116" s="267"/>
      <c r="AF116" s="1115"/>
      <c r="AG116" s="1115"/>
      <c r="AH116" s="377"/>
      <c r="AI116" s="1146"/>
      <c r="AJ116" s="18"/>
      <c r="AK116" s="116"/>
      <c r="AL116" s="116"/>
      <c r="AM116" s="116"/>
      <c r="AN116" s="116"/>
      <c r="AO116" s="19"/>
    </row>
    <row r="117" spans="1:41" ht="39.950000000000003" customHeight="1" x14ac:dyDescent="0.2">
      <c r="A117" s="595"/>
      <c r="B117" s="1160"/>
      <c r="C117" s="1106"/>
      <c r="D117" s="1081"/>
      <c r="E117" s="1079"/>
      <c r="F117" s="1081"/>
      <c r="G117" s="1153"/>
      <c r="H117" s="1097"/>
      <c r="I117" s="1157"/>
      <c r="J117" s="1157"/>
      <c r="K117" s="1123"/>
      <c r="L117" s="1064" t="s">
        <v>164</v>
      </c>
      <c r="M117" s="1113">
        <v>0.2</v>
      </c>
      <c r="N117" s="70" t="s">
        <v>43</v>
      </c>
      <c r="O117" s="186">
        <v>0</v>
      </c>
      <c r="P117" s="186">
        <v>0</v>
      </c>
      <c r="Q117" s="186">
        <v>0.25</v>
      </c>
      <c r="R117" s="187">
        <v>1</v>
      </c>
      <c r="S117" s="14">
        <f t="shared" ref="S117" si="374">SUM(O117:O117)*M117</f>
        <v>0</v>
      </c>
      <c r="T117" s="15">
        <f t="shared" ref="T117" si="375">SUM(P117:P117)*M117</f>
        <v>0</v>
      </c>
      <c r="U117" s="15">
        <f t="shared" ref="U117" si="376">SUM(Q117:Q117)*M117</f>
        <v>0.05</v>
      </c>
      <c r="V117" s="15">
        <f t="shared" ref="V117" si="377">SUM(R117:R117)*M117</f>
        <v>0.2</v>
      </c>
      <c r="W117" s="103">
        <f t="shared" si="323"/>
        <v>0.2</v>
      </c>
      <c r="X117" s="230"/>
      <c r="Y117" s="230"/>
      <c r="Z117" s="230"/>
      <c r="AA117" s="230"/>
      <c r="AB117" s="232"/>
      <c r="AC117" s="658"/>
      <c r="AD117" s="1347"/>
      <c r="AE117" s="266" t="str">
        <f t="shared" ref="AE117" si="378">+IF(O118&gt;O117,"SUPERADA",IF(O118=O117,"EQUILIBRADA",IF(O118&lt;O117,"PARA MEJORAR")))</f>
        <v>EQUILIBRADA</v>
      </c>
      <c r="AF117" s="1115"/>
      <c r="AG117" s="1115"/>
      <c r="AH117" s="377"/>
      <c r="AI117" s="1146"/>
      <c r="AJ117" s="18"/>
      <c r="AK117" s="116"/>
      <c r="AL117" s="116"/>
      <c r="AM117" s="116"/>
      <c r="AN117" s="116"/>
      <c r="AO117" s="19"/>
    </row>
    <row r="118" spans="1:41" ht="39.950000000000003" customHeight="1" thickBot="1" x14ac:dyDescent="0.25">
      <c r="A118" s="595"/>
      <c r="B118" s="1160"/>
      <c r="C118" s="1107"/>
      <c r="D118" s="1108"/>
      <c r="E118" s="1109"/>
      <c r="F118" s="1108"/>
      <c r="G118" s="1154"/>
      <c r="H118" s="1155"/>
      <c r="I118" s="1158"/>
      <c r="J118" s="1158"/>
      <c r="K118" s="1159"/>
      <c r="L118" s="1147"/>
      <c r="M118" s="1148"/>
      <c r="N118" s="72" t="s">
        <v>49</v>
      </c>
      <c r="O118" s="158">
        <v>0</v>
      </c>
      <c r="P118" s="158">
        <v>0</v>
      </c>
      <c r="Q118" s="158">
        <v>0</v>
      </c>
      <c r="R118" s="159">
        <v>0</v>
      </c>
      <c r="S118" s="22">
        <f t="shared" ref="S118" si="379">SUM(O118:O118)*M117</f>
        <v>0</v>
      </c>
      <c r="T118" s="23">
        <f t="shared" ref="T118" si="380">SUM(P118:P118)*M117</f>
        <v>0</v>
      </c>
      <c r="U118" s="23">
        <f t="shared" ref="U118" si="381">SUM(Q118:Q118)*M117</f>
        <v>0</v>
      </c>
      <c r="V118" s="23">
        <f t="shared" ref="V118" si="382">SUM(R118:R118)*M117</f>
        <v>0</v>
      </c>
      <c r="W118" s="105">
        <f t="shared" si="323"/>
        <v>0</v>
      </c>
      <c r="X118" s="230"/>
      <c r="Y118" s="230"/>
      <c r="Z118" s="230"/>
      <c r="AA118" s="230"/>
      <c r="AB118" s="232"/>
      <c r="AC118" s="658"/>
      <c r="AD118" s="1347"/>
      <c r="AE118" s="267"/>
      <c r="AF118" s="1116"/>
      <c r="AG118" s="1116"/>
      <c r="AH118" s="377"/>
      <c r="AI118" s="1146"/>
      <c r="AJ118" s="18"/>
      <c r="AK118" s="116"/>
      <c r="AL118" s="116"/>
      <c r="AM118" s="116"/>
      <c r="AN118" s="116"/>
      <c r="AO118" s="19"/>
    </row>
    <row r="119" spans="1:41" ht="39.950000000000003" customHeight="1" x14ac:dyDescent="0.2">
      <c r="A119" s="595"/>
      <c r="B119" s="1160"/>
      <c r="C119" s="1105">
        <v>7</v>
      </c>
      <c r="D119" s="1080" t="s">
        <v>165</v>
      </c>
      <c r="E119" s="1078">
        <v>7</v>
      </c>
      <c r="F119" s="1110" t="s">
        <v>166</v>
      </c>
      <c r="G119" s="1288" t="s">
        <v>167</v>
      </c>
      <c r="H119" s="1341">
        <v>14</v>
      </c>
      <c r="I119" s="1343" t="s">
        <v>172</v>
      </c>
      <c r="J119" s="1291" t="s">
        <v>168</v>
      </c>
      <c r="K119" s="1294">
        <f>AB125</f>
        <v>0</v>
      </c>
      <c r="L119" s="1150" t="s">
        <v>169</v>
      </c>
      <c r="M119" s="1151">
        <v>0.16666666699999999</v>
      </c>
      <c r="N119" s="75" t="s">
        <v>43</v>
      </c>
      <c r="O119" s="175">
        <v>0.25</v>
      </c>
      <c r="P119" s="176">
        <v>0.5</v>
      </c>
      <c r="Q119" s="176">
        <v>0.75</v>
      </c>
      <c r="R119" s="178">
        <v>1</v>
      </c>
      <c r="S119" s="6">
        <f t="shared" ref="S119" si="383">SUM(O119:O119)*M119</f>
        <v>4.1666666749999998E-2</v>
      </c>
      <c r="T119" s="7">
        <f t="shared" ref="T119" si="384">SUM(P119:P119)*M119</f>
        <v>8.3333333499999995E-2</v>
      </c>
      <c r="U119" s="7">
        <f t="shared" ref="U119" si="385">SUM(Q119:Q119)*M119</f>
        <v>0.12500000024999999</v>
      </c>
      <c r="V119" s="7">
        <f>SUM(R119:R119)*M119</f>
        <v>0.16666666699999999</v>
      </c>
      <c r="W119" s="101">
        <f t="shared" ref="W119:W130" si="386">MAX(S119:V119)</f>
        <v>0.16666666699999999</v>
      </c>
      <c r="X119" s="991">
        <f>+S120+S122+S124+S126+S128+S130</f>
        <v>0</v>
      </c>
      <c r="Y119" s="991">
        <f t="shared" ref="Y119:AB119" si="387">+T120+T122+T124+T126+T128+T130</f>
        <v>0</v>
      </c>
      <c r="Z119" s="991">
        <f t="shared" si="387"/>
        <v>0</v>
      </c>
      <c r="AA119" s="991">
        <f t="shared" si="387"/>
        <v>0</v>
      </c>
      <c r="AB119" s="231">
        <f t="shared" si="387"/>
        <v>0</v>
      </c>
      <c r="AC119" s="658"/>
      <c r="AD119" s="1347"/>
      <c r="AE119" s="266" t="str">
        <f t="shared" ref="AE119" si="388">+IF(O120&gt;O119,"SUPERADA",IF(O120=O119,"EQUILIBRADA",IF(O120&lt;O119,"PARA MEJORAR")))</f>
        <v>PARA MEJORAR</v>
      </c>
      <c r="AF119" s="266" t="str">
        <f>IF(COUNTIF(AE119:AE124,"PARA MEJORAR")&gt;=1,"PARA MEJORAR","BIEN")</f>
        <v>PARA MEJORAR</v>
      </c>
      <c r="AG119" s="266" t="str">
        <f>IF(COUNTIF(AF119:AF144,"PARA MEJORAR")&gt;=1,"PARA MEJORAR","BIEN")</f>
        <v>PARA MEJORAR</v>
      </c>
      <c r="AH119" s="377"/>
      <c r="AI119" s="1146"/>
      <c r="AJ119" s="24"/>
      <c r="AK119" s="25"/>
      <c r="AL119" s="25"/>
      <c r="AM119" s="25"/>
      <c r="AN119" s="25"/>
      <c r="AO119" s="26"/>
    </row>
    <row r="120" spans="1:41" ht="39.950000000000003" customHeight="1" thickBot="1" x14ac:dyDescent="0.25">
      <c r="A120" s="595"/>
      <c r="B120" s="1160"/>
      <c r="C120" s="1106"/>
      <c r="D120" s="1081"/>
      <c r="E120" s="1079"/>
      <c r="F120" s="1111"/>
      <c r="G120" s="1289"/>
      <c r="H120" s="1341"/>
      <c r="I120" s="1343"/>
      <c r="J120" s="1292"/>
      <c r="K120" s="1295"/>
      <c r="L120" s="1140"/>
      <c r="M120" s="1142"/>
      <c r="N120" s="71" t="s">
        <v>49</v>
      </c>
      <c r="O120" s="135">
        <v>0</v>
      </c>
      <c r="P120" s="136">
        <v>0</v>
      </c>
      <c r="Q120" s="136">
        <v>0</v>
      </c>
      <c r="R120" s="139">
        <v>0</v>
      </c>
      <c r="S120" s="9">
        <f t="shared" ref="S120" si="389">SUM(O120:O120)*M119</f>
        <v>0</v>
      </c>
      <c r="T120" s="10">
        <f t="shared" ref="T120" si="390">SUM(P120:P120)*M119</f>
        <v>0</v>
      </c>
      <c r="U120" s="10">
        <f t="shared" ref="U120" si="391">SUM(Q120:Q120)*M119</f>
        <v>0</v>
      </c>
      <c r="V120" s="10">
        <f>SUM(R120:R120)*M119</f>
        <v>0</v>
      </c>
      <c r="W120" s="102">
        <f t="shared" si="386"/>
        <v>0</v>
      </c>
      <c r="X120" s="992"/>
      <c r="Y120" s="992"/>
      <c r="Z120" s="992"/>
      <c r="AA120" s="992"/>
      <c r="AB120" s="232"/>
      <c r="AC120" s="658"/>
      <c r="AD120" s="1347"/>
      <c r="AE120" s="267"/>
      <c r="AF120" s="377"/>
      <c r="AG120" s="377"/>
      <c r="AH120" s="377"/>
      <c r="AI120" s="1146"/>
      <c r="AJ120" s="18"/>
      <c r="AK120" s="116"/>
      <c r="AL120" s="116"/>
      <c r="AM120" s="116"/>
      <c r="AN120" s="116"/>
      <c r="AO120" s="19"/>
    </row>
    <row r="121" spans="1:41" ht="39.950000000000003" customHeight="1" x14ac:dyDescent="0.2">
      <c r="A121" s="595"/>
      <c r="B121" s="1160"/>
      <c r="C121" s="1106"/>
      <c r="D121" s="1081"/>
      <c r="E121" s="1079"/>
      <c r="F121" s="1111"/>
      <c r="G121" s="1289"/>
      <c r="H121" s="1341"/>
      <c r="I121" s="1343"/>
      <c r="J121" s="1292"/>
      <c r="K121" s="1295"/>
      <c r="L121" s="1140" t="s">
        <v>170</v>
      </c>
      <c r="M121" s="1141">
        <v>0.16666666699999999</v>
      </c>
      <c r="N121" s="70" t="s">
        <v>43</v>
      </c>
      <c r="O121" s="194">
        <v>0.25</v>
      </c>
      <c r="P121" s="186">
        <v>0.5</v>
      </c>
      <c r="Q121" s="186">
        <v>0.75</v>
      </c>
      <c r="R121" s="187">
        <v>1</v>
      </c>
      <c r="S121" s="14">
        <f t="shared" ref="S121" si="392">SUM(O121:O121)*M121</f>
        <v>4.1666666749999998E-2</v>
      </c>
      <c r="T121" s="15">
        <f t="shared" ref="T121" si="393">SUM(P121:P121)*M121</f>
        <v>8.3333333499999995E-2</v>
      </c>
      <c r="U121" s="15">
        <f t="shared" ref="U121" si="394">SUM(Q121:Q121)*M121</f>
        <v>0.12500000024999999</v>
      </c>
      <c r="V121" s="15">
        <f>SUM(R121:R121)*M121</f>
        <v>0.16666666699999999</v>
      </c>
      <c r="W121" s="103">
        <f t="shared" si="386"/>
        <v>0.16666666699999999</v>
      </c>
      <c r="X121" s="992"/>
      <c r="Y121" s="992"/>
      <c r="Z121" s="992"/>
      <c r="AA121" s="992"/>
      <c r="AB121" s="232"/>
      <c r="AC121" s="658"/>
      <c r="AD121" s="1347"/>
      <c r="AE121" s="266" t="str">
        <f t="shared" ref="AE121" si="395">+IF(O122&gt;O121,"SUPERADA",IF(O122=O121,"EQUILIBRADA",IF(O122&lt;O121,"PARA MEJORAR")))</f>
        <v>PARA MEJORAR</v>
      </c>
      <c r="AF121" s="377"/>
      <c r="AG121" s="377"/>
      <c r="AH121" s="377"/>
      <c r="AI121" s="1146"/>
      <c r="AJ121" s="18"/>
      <c r="AK121" s="116"/>
      <c r="AL121" s="116"/>
      <c r="AM121" s="116"/>
      <c r="AN121" s="116"/>
      <c r="AO121" s="19"/>
    </row>
    <row r="122" spans="1:41" ht="39.950000000000003" customHeight="1" thickBot="1" x14ac:dyDescent="0.25">
      <c r="A122" s="595"/>
      <c r="B122" s="1160"/>
      <c r="C122" s="1106"/>
      <c r="D122" s="1081"/>
      <c r="E122" s="1079"/>
      <c r="F122" s="1111"/>
      <c r="G122" s="1289"/>
      <c r="H122" s="1341"/>
      <c r="I122" s="1343"/>
      <c r="J122" s="1292"/>
      <c r="K122" s="1295"/>
      <c r="L122" s="1140"/>
      <c r="M122" s="1142"/>
      <c r="N122" s="71" t="s">
        <v>49</v>
      </c>
      <c r="O122" s="135">
        <v>0</v>
      </c>
      <c r="P122" s="136">
        <v>0</v>
      </c>
      <c r="Q122" s="136">
        <v>0</v>
      </c>
      <c r="R122" s="139">
        <v>0</v>
      </c>
      <c r="S122" s="9">
        <f t="shared" ref="S122" si="396">SUM(O122:O122)*M121</f>
        <v>0</v>
      </c>
      <c r="T122" s="10">
        <f t="shared" ref="T122" si="397">SUM(P122:P122)*M121</f>
        <v>0</v>
      </c>
      <c r="U122" s="10">
        <f t="shared" ref="U122" si="398">SUM(Q122:Q122)*M121</f>
        <v>0</v>
      </c>
      <c r="V122" s="10">
        <f>SUM(R122:R122)*M121</f>
        <v>0</v>
      </c>
      <c r="W122" s="102">
        <f t="shared" si="386"/>
        <v>0</v>
      </c>
      <c r="X122" s="992"/>
      <c r="Y122" s="992"/>
      <c r="Z122" s="992"/>
      <c r="AA122" s="992"/>
      <c r="AB122" s="232"/>
      <c r="AC122" s="658"/>
      <c r="AD122" s="1347"/>
      <c r="AE122" s="267"/>
      <c r="AF122" s="377"/>
      <c r="AG122" s="377"/>
      <c r="AH122" s="377"/>
      <c r="AI122" s="1146"/>
      <c r="AJ122" s="18"/>
      <c r="AK122" s="116"/>
      <c r="AL122" s="116"/>
      <c r="AM122" s="116"/>
      <c r="AN122" s="116"/>
      <c r="AO122" s="19"/>
    </row>
    <row r="123" spans="1:41" ht="39.950000000000003" customHeight="1" x14ac:dyDescent="0.2">
      <c r="A123" s="595"/>
      <c r="B123" s="1160"/>
      <c r="C123" s="1106"/>
      <c r="D123" s="1081"/>
      <c r="E123" s="1079"/>
      <c r="F123" s="1111"/>
      <c r="G123" s="1289"/>
      <c r="H123" s="1341"/>
      <c r="I123" s="1343"/>
      <c r="J123" s="1292"/>
      <c r="K123" s="1295"/>
      <c r="L123" s="1140" t="s">
        <v>171</v>
      </c>
      <c r="M123" s="1141">
        <v>0.16666666699999999</v>
      </c>
      <c r="N123" s="70" t="s">
        <v>43</v>
      </c>
      <c r="O123" s="194">
        <v>0.25</v>
      </c>
      <c r="P123" s="186">
        <v>0.5</v>
      </c>
      <c r="Q123" s="186">
        <v>0.75</v>
      </c>
      <c r="R123" s="187">
        <v>1</v>
      </c>
      <c r="S123" s="14">
        <f t="shared" ref="S123" si="399">SUM(O123:O123)*M123</f>
        <v>4.1666666749999998E-2</v>
      </c>
      <c r="T123" s="15">
        <f t="shared" ref="T123" si="400">SUM(P123:P123)*M123</f>
        <v>8.3333333499999995E-2</v>
      </c>
      <c r="U123" s="15">
        <f t="shared" ref="U123" si="401">SUM(Q123:Q123)*M123</f>
        <v>0.12500000024999999</v>
      </c>
      <c r="V123" s="15">
        <f>SUM(R123:R123)*M123</f>
        <v>0.16666666699999999</v>
      </c>
      <c r="W123" s="103">
        <f t="shared" si="386"/>
        <v>0.16666666699999999</v>
      </c>
      <c r="X123" s="992"/>
      <c r="Y123" s="992"/>
      <c r="Z123" s="992"/>
      <c r="AA123" s="992"/>
      <c r="AB123" s="232"/>
      <c r="AC123" s="658"/>
      <c r="AD123" s="1347"/>
      <c r="AE123" s="266" t="str">
        <f t="shared" ref="AE123" si="402">+IF(O124&gt;O123,"SUPERADA",IF(O124=O123,"EQUILIBRADA",IF(O124&lt;O123,"PARA MEJORAR")))</f>
        <v>PARA MEJORAR</v>
      </c>
      <c r="AF123" s="377"/>
      <c r="AG123" s="377"/>
      <c r="AH123" s="377"/>
      <c r="AI123" s="1146"/>
      <c r="AJ123" s="18"/>
      <c r="AK123" s="116"/>
      <c r="AL123" s="116"/>
      <c r="AM123" s="116"/>
      <c r="AN123" s="116"/>
      <c r="AO123" s="19"/>
    </row>
    <row r="124" spans="1:41" ht="39.950000000000003" customHeight="1" thickBot="1" x14ac:dyDescent="0.25">
      <c r="A124" s="595"/>
      <c r="B124" s="1160"/>
      <c r="C124" s="1106"/>
      <c r="D124" s="1081"/>
      <c r="E124" s="1109"/>
      <c r="F124" s="1112"/>
      <c r="G124" s="1289"/>
      <c r="H124" s="1341"/>
      <c r="I124" s="1343"/>
      <c r="J124" s="1292"/>
      <c r="K124" s="1295"/>
      <c r="L124" s="1140"/>
      <c r="M124" s="1142"/>
      <c r="N124" s="71" t="s">
        <v>49</v>
      </c>
      <c r="O124" s="135">
        <v>0</v>
      </c>
      <c r="P124" s="136">
        <v>0</v>
      </c>
      <c r="Q124" s="136">
        <v>0</v>
      </c>
      <c r="R124" s="139">
        <v>0</v>
      </c>
      <c r="S124" s="9">
        <f t="shared" ref="S124" si="403">SUM(O124:O124)*M123</f>
        <v>0</v>
      </c>
      <c r="T124" s="10">
        <f t="shared" ref="T124" si="404">SUM(P124:P124)*M123</f>
        <v>0</v>
      </c>
      <c r="U124" s="10">
        <f t="shared" ref="U124" si="405">SUM(Q124:Q124)*M123</f>
        <v>0</v>
      </c>
      <c r="V124" s="10">
        <f>SUM(R124:R124)*M123</f>
        <v>0</v>
      </c>
      <c r="W124" s="102">
        <f>MAX(S124:V124)</f>
        <v>0</v>
      </c>
      <c r="X124" s="992"/>
      <c r="Y124" s="992"/>
      <c r="Z124" s="992"/>
      <c r="AA124" s="992"/>
      <c r="AB124" s="232"/>
      <c r="AC124" s="658"/>
      <c r="AD124" s="1347"/>
      <c r="AE124" s="267"/>
      <c r="AF124" s="267"/>
      <c r="AG124" s="377"/>
      <c r="AH124" s="377"/>
      <c r="AI124" s="1146"/>
      <c r="AJ124" s="18"/>
      <c r="AK124" s="116"/>
      <c r="AL124" s="116"/>
      <c r="AM124" s="116"/>
      <c r="AN124" s="116"/>
      <c r="AO124" s="19"/>
    </row>
    <row r="125" spans="1:41" ht="39.950000000000003" customHeight="1" x14ac:dyDescent="0.2">
      <c r="A125" s="595"/>
      <c r="B125" s="1160"/>
      <c r="C125" s="1106"/>
      <c r="D125" s="1081"/>
      <c r="E125" s="1078">
        <v>8</v>
      </c>
      <c r="F125" s="1110" t="s">
        <v>166</v>
      </c>
      <c r="G125" s="1289"/>
      <c r="H125" s="1341"/>
      <c r="I125" s="1343"/>
      <c r="J125" s="1292"/>
      <c r="K125" s="1295"/>
      <c r="L125" s="1140" t="s">
        <v>173</v>
      </c>
      <c r="M125" s="1141">
        <v>0.16666666699999999</v>
      </c>
      <c r="N125" s="70" t="s">
        <v>43</v>
      </c>
      <c r="O125" s="194">
        <v>0.25</v>
      </c>
      <c r="P125" s="186">
        <v>0.5</v>
      </c>
      <c r="Q125" s="186">
        <v>0.75</v>
      </c>
      <c r="R125" s="187">
        <v>1</v>
      </c>
      <c r="S125" s="14">
        <f t="shared" ref="S125" si="406">SUM(O125:O125)*M125</f>
        <v>4.1666666749999998E-2</v>
      </c>
      <c r="T125" s="15">
        <f t="shared" ref="T125" si="407">SUM(P125:P125)*M125</f>
        <v>8.3333333499999995E-2</v>
      </c>
      <c r="U125" s="15">
        <f t="shared" ref="U125" si="408">SUM(Q125:Q125)*M125</f>
        <v>0.12500000024999999</v>
      </c>
      <c r="V125" s="15">
        <f>SUM(R125:R125)*M125</f>
        <v>0.16666666699999999</v>
      </c>
      <c r="W125" s="103">
        <f t="shared" si="386"/>
        <v>0.16666666699999999</v>
      </c>
      <c r="X125" s="992"/>
      <c r="Y125" s="992"/>
      <c r="Z125" s="992"/>
      <c r="AA125" s="992"/>
      <c r="AB125" s="232"/>
      <c r="AC125" s="658"/>
      <c r="AD125" s="1347"/>
      <c r="AE125" s="266" t="str">
        <f t="shared" ref="AE125" si="409">+IF(O126&gt;O125,"SUPERADA",IF(O126=O125,"EQUILIBRADA",IF(O126&lt;O125,"PARA MEJORAR")))</f>
        <v>PARA MEJORAR</v>
      </c>
      <c r="AF125" s="266" t="str">
        <f>IF(COUNTIF(AE125:AE130,"PARA MEJORAR")&gt;=1,"PARA MEJORAR","BIEN")</f>
        <v>PARA MEJORAR</v>
      </c>
      <c r="AG125" s="377"/>
      <c r="AH125" s="377"/>
      <c r="AI125" s="1146"/>
      <c r="AJ125" s="18"/>
      <c r="AK125" s="116"/>
      <c r="AL125" s="116"/>
      <c r="AM125" s="116"/>
      <c r="AN125" s="116"/>
      <c r="AO125" s="19"/>
    </row>
    <row r="126" spans="1:41" ht="39.950000000000003" customHeight="1" thickBot="1" x14ac:dyDescent="0.25">
      <c r="A126" s="595"/>
      <c r="B126" s="1160"/>
      <c r="C126" s="1106"/>
      <c r="D126" s="1081"/>
      <c r="E126" s="1079"/>
      <c r="F126" s="1111"/>
      <c r="G126" s="1289"/>
      <c r="H126" s="1341"/>
      <c r="I126" s="1343"/>
      <c r="J126" s="1292"/>
      <c r="K126" s="1295"/>
      <c r="L126" s="1140"/>
      <c r="M126" s="1142"/>
      <c r="N126" s="71" t="s">
        <v>49</v>
      </c>
      <c r="O126" s="135">
        <v>0</v>
      </c>
      <c r="P126" s="136">
        <v>0</v>
      </c>
      <c r="Q126" s="136">
        <v>0</v>
      </c>
      <c r="R126" s="139">
        <v>0</v>
      </c>
      <c r="S126" s="9">
        <f t="shared" ref="S126" si="410">SUM(O126:O126)*M125</f>
        <v>0</v>
      </c>
      <c r="T126" s="10">
        <f t="shared" ref="T126" si="411">SUM(P126:P126)*M125</f>
        <v>0</v>
      </c>
      <c r="U126" s="10">
        <f t="shared" ref="U126" si="412">SUM(Q126:Q126)*M125</f>
        <v>0</v>
      </c>
      <c r="V126" s="10">
        <f>SUM(R126:R126)*M125</f>
        <v>0</v>
      </c>
      <c r="W126" s="102">
        <f t="shared" si="386"/>
        <v>0</v>
      </c>
      <c r="X126" s="992"/>
      <c r="Y126" s="992"/>
      <c r="Z126" s="992"/>
      <c r="AA126" s="992"/>
      <c r="AB126" s="232"/>
      <c r="AC126" s="658"/>
      <c r="AD126" s="1347"/>
      <c r="AE126" s="267"/>
      <c r="AF126" s="377"/>
      <c r="AG126" s="377"/>
      <c r="AH126" s="377"/>
      <c r="AI126" s="1146"/>
      <c r="AJ126" s="18"/>
      <c r="AK126" s="116"/>
      <c r="AL126" s="116"/>
      <c r="AM126" s="116"/>
      <c r="AN126" s="116"/>
      <c r="AO126" s="19"/>
    </row>
    <row r="127" spans="1:41" ht="39.950000000000003" customHeight="1" x14ac:dyDescent="0.2">
      <c r="A127" s="595"/>
      <c r="B127" s="1160"/>
      <c r="C127" s="1106"/>
      <c r="D127" s="1081"/>
      <c r="E127" s="1079"/>
      <c r="F127" s="1111"/>
      <c r="G127" s="1289"/>
      <c r="H127" s="1341"/>
      <c r="I127" s="1343"/>
      <c r="J127" s="1292"/>
      <c r="K127" s="1295"/>
      <c r="L127" s="1140" t="s">
        <v>174</v>
      </c>
      <c r="M127" s="1141">
        <v>0.16666666699999999</v>
      </c>
      <c r="N127" s="70" t="s">
        <v>43</v>
      </c>
      <c r="O127" s="194">
        <v>0.25</v>
      </c>
      <c r="P127" s="186">
        <v>0.5</v>
      </c>
      <c r="Q127" s="186">
        <v>0.75</v>
      </c>
      <c r="R127" s="187">
        <v>1</v>
      </c>
      <c r="S127" s="14">
        <f t="shared" ref="S127" si="413">SUM(O127:O127)*M127</f>
        <v>4.1666666749999998E-2</v>
      </c>
      <c r="T127" s="15">
        <f t="shared" ref="T127" si="414">SUM(P127:P127)*M127</f>
        <v>8.3333333499999995E-2</v>
      </c>
      <c r="U127" s="15">
        <f t="shared" ref="U127" si="415">SUM(Q127:Q127)*M127</f>
        <v>0.12500000024999999</v>
      </c>
      <c r="V127" s="15">
        <f>SUM(R127:R127)*M127</f>
        <v>0.16666666699999999</v>
      </c>
      <c r="W127" s="103">
        <f t="shared" si="386"/>
        <v>0.16666666699999999</v>
      </c>
      <c r="X127" s="992"/>
      <c r="Y127" s="992"/>
      <c r="Z127" s="992"/>
      <c r="AA127" s="992"/>
      <c r="AB127" s="232"/>
      <c r="AC127" s="658"/>
      <c r="AD127" s="1347"/>
      <c r="AE127" s="266" t="str">
        <f t="shared" ref="AE127" si="416">+IF(O128&gt;O127,"SUPERADA",IF(O128=O127,"EQUILIBRADA",IF(O128&lt;O127,"PARA MEJORAR")))</f>
        <v>PARA MEJORAR</v>
      </c>
      <c r="AF127" s="377"/>
      <c r="AG127" s="377"/>
      <c r="AH127" s="377"/>
      <c r="AI127" s="1146"/>
      <c r="AJ127" s="18"/>
      <c r="AK127" s="116"/>
      <c r="AL127" s="116"/>
      <c r="AM127" s="116"/>
      <c r="AN127" s="116"/>
      <c r="AO127" s="19"/>
    </row>
    <row r="128" spans="1:41" ht="39.950000000000003" customHeight="1" thickBot="1" x14ac:dyDescent="0.25">
      <c r="A128" s="595"/>
      <c r="B128" s="1160"/>
      <c r="C128" s="1106"/>
      <c r="D128" s="1081"/>
      <c r="E128" s="1079"/>
      <c r="F128" s="1111"/>
      <c r="G128" s="1289"/>
      <c r="H128" s="1341"/>
      <c r="I128" s="1343"/>
      <c r="J128" s="1292"/>
      <c r="K128" s="1295"/>
      <c r="L128" s="1140"/>
      <c r="M128" s="1142"/>
      <c r="N128" s="71" t="s">
        <v>49</v>
      </c>
      <c r="O128" s="135">
        <v>0</v>
      </c>
      <c r="P128" s="136">
        <v>0</v>
      </c>
      <c r="Q128" s="136">
        <v>0</v>
      </c>
      <c r="R128" s="139">
        <v>0</v>
      </c>
      <c r="S128" s="9">
        <f t="shared" ref="S128" si="417">SUM(O128:O128)*M127</f>
        <v>0</v>
      </c>
      <c r="T128" s="10">
        <f t="shared" ref="T128" si="418">SUM(P128:P128)*M127</f>
        <v>0</v>
      </c>
      <c r="U128" s="10">
        <f t="shared" ref="U128" si="419">SUM(Q128:Q128)*M127</f>
        <v>0</v>
      </c>
      <c r="V128" s="10">
        <f>SUM(R128:R128)*M127</f>
        <v>0</v>
      </c>
      <c r="W128" s="102">
        <f t="shared" si="386"/>
        <v>0</v>
      </c>
      <c r="X128" s="992"/>
      <c r="Y128" s="992"/>
      <c r="Z128" s="992"/>
      <c r="AA128" s="992"/>
      <c r="AB128" s="232"/>
      <c r="AC128" s="658"/>
      <c r="AD128" s="1347"/>
      <c r="AE128" s="267"/>
      <c r="AF128" s="377"/>
      <c r="AG128" s="377"/>
      <c r="AH128" s="377"/>
      <c r="AI128" s="1146"/>
      <c r="AJ128" s="18"/>
      <c r="AK128" s="116"/>
      <c r="AL128" s="116"/>
      <c r="AM128" s="116"/>
      <c r="AN128" s="116"/>
      <c r="AO128" s="19"/>
    </row>
    <row r="129" spans="1:41" ht="39.950000000000003" customHeight="1" x14ac:dyDescent="0.2">
      <c r="A129" s="595"/>
      <c r="B129" s="1160"/>
      <c r="C129" s="1106"/>
      <c r="D129" s="1081"/>
      <c r="E129" s="1079"/>
      <c r="F129" s="1111"/>
      <c r="G129" s="1289"/>
      <c r="H129" s="1341"/>
      <c r="I129" s="1343"/>
      <c r="J129" s="1292"/>
      <c r="K129" s="1295"/>
      <c r="L129" s="1140" t="s">
        <v>175</v>
      </c>
      <c r="M129" s="1141">
        <v>0.16666666699999999</v>
      </c>
      <c r="N129" s="70" t="s">
        <v>43</v>
      </c>
      <c r="O129" s="194">
        <v>0.25</v>
      </c>
      <c r="P129" s="186">
        <v>0.5</v>
      </c>
      <c r="Q129" s="186">
        <v>0.75</v>
      </c>
      <c r="R129" s="187">
        <v>1</v>
      </c>
      <c r="S129" s="14">
        <f t="shared" ref="S129" si="420">SUM(O129:O129)*M129</f>
        <v>4.1666666749999998E-2</v>
      </c>
      <c r="T129" s="15">
        <f t="shared" ref="T129" si="421">SUM(P129:P129)*M129</f>
        <v>8.3333333499999995E-2</v>
      </c>
      <c r="U129" s="15">
        <f t="shared" ref="U129" si="422">SUM(Q129:Q129)*M129</f>
        <v>0.12500000024999999</v>
      </c>
      <c r="V129" s="15">
        <f>SUM(R129:R129)*M129</f>
        <v>0.16666666699999999</v>
      </c>
      <c r="W129" s="103">
        <f t="shared" si="386"/>
        <v>0.16666666699999999</v>
      </c>
      <c r="X129" s="992"/>
      <c r="Y129" s="992"/>
      <c r="Z129" s="992"/>
      <c r="AA129" s="992"/>
      <c r="AB129" s="232"/>
      <c r="AC129" s="658"/>
      <c r="AD129" s="1347"/>
      <c r="AE129" s="266" t="str">
        <f t="shared" ref="AE129" si="423">+IF(O130&gt;O129,"SUPERADA",IF(O130=O129,"EQUILIBRADA",IF(O130&lt;O129,"PARA MEJORAR")))</f>
        <v>PARA MEJORAR</v>
      </c>
      <c r="AF129" s="377"/>
      <c r="AG129" s="377"/>
      <c r="AH129" s="377"/>
      <c r="AI129" s="1146"/>
      <c r="AJ129" s="18"/>
      <c r="AK129" s="116"/>
      <c r="AL129" s="116"/>
      <c r="AM129" s="116"/>
      <c r="AN129" s="116"/>
      <c r="AO129" s="19"/>
    </row>
    <row r="130" spans="1:41" ht="39.950000000000003" customHeight="1" thickBot="1" x14ac:dyDescent="0.25">
      <c r="A130" s="595"/>
      <c r="B130" s="1160"/>
      <c r="C130" s="1106"/>
      <c r="D130" s="1081"/>
      <c r="E130" s="1109"/>
      <c r="F130" s="1111"/>
      <c r="G130" s="1290"/>
      <c r="H130" s="1342"/>
      <c r="I130" s="1344"/>
      <c r="J130" s="1293"/>
      <c r="K130" s="1296"/>
      <c r="L130" s="1143"/>
      <c r="M130" s="1144"/>
      <c r="N130" s="71" t="s">
        <v>49</v>
      </c>
      <c r="O130" s="137">
        <v>0</v>
      </c>
      <c r="P130" s="138">
        <v>0</v>
      </c>
      <c r="Q130" s="138">
        <v>0</v>
      </c>
      <c r="R130" s="140">
        <v>0</v>
      </c>
      <c r="S130" s="20">
        <f t="shared" ref="S130" si="424">SUM(O130:O130)*M129</f>
        <v>0</v>
      </c>
      <c r="T130" s="21">
        <f t="shared" ref="T130" si="425">SUM(P130:P130)*M129</f>
        <v>0</v>
      </c>
      <c r="U130" s="21">
        <f t="shared" ref="U130" si="426">SUM(Q130:Q130)*M129</f>
        <v>0</v>
      </c>
      <c r="V130" s="21">
        <f>SUM(R130:R130)*M129</f>
        <v>0</v>
      </c>
      <c r="W130" s="104">
        <f t="shared" si="386"/>
        <v>0</v>
      </c>
      <c r="X130" s="993"/>
      <c r="Y130" s="993"/>
      <c r="Z130" s="993"/>
      <c r="AA130" s="993"/>
      <c r="AB130" s="234"/>
      <c r="AC130" s="658"/>
      <c r="AD130" s="1347"/>
      <c r="AE130" s="267"/>
      <c r="AF130" s="267"/>
      <c r="AG130" s="377"/>
      <c r="AH130" s="377"/>
      <c r="AI130" s="1146"/>
      <c r="AJ130" s="18"/>
      <c r="AK130" s="116"/>
      <c r="AL130" s="116"/>
      <c r="AM130" s="116"/>
      <c r="AN130" s="116"/>
      <c r="AO130" s="19"/>
    </row>
    <row r="131" spans="1:41" ht="39.950000000000003" customHeight="1" x14ac:dyDescent="0.2">
      <c r="A131" s="595"/>
      <c r="B131" s="1160"/>
      <c r="C131" s="1106"/>
      <c r="D131" s="1081"/>
      <c r="E131" s="1078">
        <v>9</v>
      </c>
      <c r="F131" s="1110" t="s">
        <v>176</v>
      </c>
      <c r="G131" s="1135" t="s">
        <v>177</v>
      </c>
      <c r="H131" s="1137">
        <v>15</v>
      </c>
      <c r="I131" s="1138" t="s">
        <v>178</v>
      </c>
      <c r="J131" s="1138" t="s">
        <v>179</v>
      </c>
      <c r="K131" s="1145">
        <v>0</v>
      </c>
      <c r="L131" s="1127" t="s">
        <v>180</v>
      </c>
      <c r="M131" s="1126">
        <v>0.1</v>
      </c>
      <c r="N131" s="75" t="s">
        <v>43</v>
      </c>
      <c r="O131" s="183">
        <v>0.1</v>
      </c>
      <c r="P131" s="180">
        <v>1</v>
      </c>
      <c r="Q131" s="180">
        <v>1</v>
      </c>
      <c r="R131" s="182">
        <v>1</v>
      </c>
      <c r="S131" s="6">
        <f t="shared" ref="S131" si="427">SUM(O131:O131)*M131</f>
        <v>1.0000000000000002E-2</v>
      </c>
      <c r="T131" s="7">
        <f t="shared" ref="T131" si="428">SUM(P131:P131)*M131</f>
        <v>0.1</v>
      </c>
      <c r="U131" s="7">
        <f t="shared" ref="U131" si="429">SUM(Q131:Q131)*M131</f>
        <v>0.1</v>
      </c>
      <c r="V131" s="7">
        <f t="shared" ref="V131" si="430">SUM(R131:R131)*M131</f>
        <v>0.1</v>
      </c>
      <c r="W131" s="101">
        <f t="shared" ref="W131:W138" si="431">MAX(S131:V131)</f>
        <v>0.1</v>
      </c>
      <c r="X131" s="230">
        <f>+S132+S134+S136+S138</f>
        <v>0</v>
      </c>
      <c r="Y131" s="230">
        <f>+T132+T134+T136+T138</f>
        <v>0</v>
      </c>
      <c r="Z131" s="230">
        <f>+U132+U134+U136+U138</f>
        <v>0</v>
      </c>
      <c r="AA131" s="230">
        <f>+V132+V134+V136+V138</f>
        <v>0</v>
      </c>
      <c r="AB131" s="232">
        <f>+W132+W134+W136+W138</f>
        <v>0</v>
      </c>
      <c r="AC131" s="658"/>
      <c r="AD131" s="1347"/>
      <c r="AE131" s="266" t="str">
        <f t="shared" ref="AE131" si="432">+IF(O132&gt;O131,"SUPERADA",IF(O132=O131,"EQUILIBRADA",IF(O132&lt;O131,"PARA MEJORAR")))</f>
        <v>PARA MEJORAR</v>
      </c>
      <c r="AF131" s="1115" t="str">
        <f>IF(COUNTIF(AE131:AE138,"PARA MEJORAR")&gt;=1,"PARA MEJORAR","BIEN")</f>
        <v>PARA MEJORAR</v>
      </c>
      <c r="AG131" s="377"/>
      <c r="AH131" s="377"/>
      <c r="AI131" s="1146"/>
      <c r="AJ131" s="24"/>
      <c r="AK131" s="25"/>
      <c r="AL131" s="25"/>
      <c r="AM131" s="25"/>
      <c r="AN131" s="25"/>
      <c r="AO131" s="26"/>
    </row>
    <row r="132" spans="1:41" ht="39.950000000000003" customHeight="1" thickBot="1" x14ac:dyDescent="0.25">
      <c r="A132" s="595"/>
      <c r="B132" s="1160"/>
      <c r="C132" s="1106"/>
      <c r="D132" s="1081"/>
      <c r="E132" s="1079"/>
      <c r="F132" s="1111"/>
      <c r="G132" s="1136"/>
      <c r="H132" s="1120"/>
      <c r="I132" s="1139"/>
      <c r="J132" s="1139"/>
      <c r="K132" s="1132"/>
      <c r="L132" s="1063"/>
      <c r="M132" s="1129"/>
      <c r="N132" s="74" t="s">
        <v>49</v>
      </c>
      <c r="O132" s="141">
        <v>0</v>
      </c>
      <c r="P132" s="136">
        <v>0</v>
      </c>
      <c r="Q132" s="136">
        <v>0</v>
      </c>
      <c r="R132" s="139">
        <v>0</v>
      </c>
      <c r="S132" s="9">
        <f t="shared" ref="S132" si="433">SUM(O132:O132)*M131</f>
        <v>0</v>
      </c>
      <c r="T132" s="10">
        <f t="shared" ref="T132" si="434">SUM(P132:P132)*M131</f>
        <v>0</v>
      </c>
      <c r="U132" s="10">
        <f t="shared" ref="U132" si="435">SUM(Q132:Q132)*M131</f>
        <v>0</v>
      </c>
      <c r="V132" s="10">
        <f t="shared" ref="V132" si="436">SUM(R132:R132)*M131</f>
        <v>0</v>
      </c>
      <c r="W132" s="102">
        <f t="shared" si="431"/>
        <v>0</v>
      </c>
      <c r="X132" s="230"/>
      <c r="Y132" s="230"/>
      <c r="Z132" s="230"/>
      <c r="AA132" s="230"/>
      <c r="AB132" s="232"/>
      <c r="AC132" s="658"/>
      <c r="AD132" s="1347"/>
      <c r="AE132" s="267"/>
      <c r="AF132" s="1115"/>
      <c r="AG132" s="377"/>
      <c r="AH132" s="377"/>
      <c r="AI132" s="1146"/>
      <c r="AJ132" s="18"/>
      <c r="AK132" s="116"/>
      <c r="AL132" s="116"/>
      <c r="AM132" s="116"/>
      <c r="AN132" s="116"/>
      <c r="AO132" s="19"/>
    </row>
    <row r="133" spans="1:41" ht="39.950000000000003" customHeight="1" x14ac:dyDescent="0.2">
      <c r="A133" s="595"/>
      <c r="B133" s="1160"/>
      <c r="C133" s="1106"/>
      <c r="D133" s="1081"/>
      <c r="E133" s="1079"/>
      <c r="F133" s="1111"/>
      <c r="G133" s="1136"/>
      <c r="H133" s="1120"/>
      <c r="I133" s="1139"/>
      <c r="J133" s="1139"/>
      <c r="K133" s="1132"/>
      <c r="L133" s="1063" t="s">
        <v>181</v>
      </c>
      <c r="M133" s="1129">
        <v>0.3</v>
      </c>
      <c r="N133" s="75" t="s">
        <v>43</v>
      </c>
      <c r="O133" s="185">
        <v>0</v>
      </c>
      <c r="P133" s="186">
        <v>0.3</v>
      </c>
      <c r="Q133" s="186">
        <v>1</v>
      </c>
      <c r="R133" s="187">
        <v>1</v>
      </c>
      <c r="S133" s="14">
        <f t="shared" ref="S133" si="437">SUM(O133:O133)*M133</f>
        <v>0</v>
      </c>
      <c r="T133" s="15">
        <f t="shared" ref="T133" si="438">SUM(P133:P133)*M133</f>
        <v>0.09</v>
      </c>
      <c r="U133" s="15">
        <f t="shared" ref="U133" si="439">SUM(Q133:Q133)*M133</f>
        <v>0.3</v>
      </c>
      <c r="V133" s="15">
        <f t="shared" ref="V133" si="440">SUM(R133:R133)*M133</f>
        <v>0.3</v>
      </c>
      <c r="W133" s="103">
        <f t="shared" si="431"/>
        <v>0.3</v>
      </c>
      <c r="X133" s="230"/>
      <c r="Y133" s="230"/>
      <c r="Z133" s="230"/>
      <c r="AA133" s="230"/>
      <c r="AB133" s="232"/>
      <c r="AC133" s="658"/>
      <c r="AD133" s="1347"/>
      <c r="AE133" s="266" t="str">
        <f t="shared" ref="AE133" si="441">+IF(O134&gt;O133,"SUPERADA",IF(O134=O133,"EQUILIBRADA",IF(O134&lt;O133,"PARA MEJORAR")))</f>
        <v>EQUILIBRADA</v>
      </c>
      <c r="AF133" s="1115"/>
      <c r="AG133" s="377"/>
      <c r="AH133" s="377"/>
      <c r="AI133" s="1146"/>
      <c r="AJ133" s="18"/>
      <c r="AK133" s="116"/>
      <c r="AL133" s="116"/>
      <c r="AM133" s="116"/>
      <c r="AN133" s="116"/>
      <c r="AO133" s="19"/>
    </row>
    <row r="134" spans="1:41" ht="39.950000000000003" customHeight="1" thickBot="1" x14ac:dyDescent="0.25">
      <c r="A134" s="595"/>
      <c r="B134" s="1160"/>
      <c r="C134" s="1106"/>
      <c r="D134" s="1081"/>
      <c r="E134" s="1079"/>
      <c r="F134" s="1111"/>
      <c r="G134" s="1136"/>
      <c r="H134" s="1120"/>
      <c r="I134" s="1139"/>
      <c r="J134" s="1139"/>
      <c r="K134" s="1132"/>
      <c r="L134" s="1063"/>
      <c r="M134" s="1129"/>
      <c r="N134" s="74" t="s">
        <v>49</v>
      </c>
      <c r="O134" s="141">
        <v>0</v>
      </c>
      <c r="P134" s="136">
        <v>0</v>
      </c>
      <c r="Q134" s="136">
        <v>0</v>
      </c>
      <c r="R134" s="139">
        <v>0</v>
      </c>
      <c r="S134" s="9">
        <f t="shared" ref="S134" si="442">SUM(O134:O134)*M133</f>
        <v>0</v>
      </c>
      <c r="T134" s="10">
        <f t="shared" ref="T134" si="443">SUM(P134:P134)*M133</f>
        <v>0</v>
      </c>
      <c r="U134" s="10">
        <f t="shared" ref="U134" si="444">SUM(Q134:Q134)*M133</f>
        <v>0</v>
      </c>
      <c r="V134" s="10">
        <f t="shared" ref="V134" si="445">SUM(R134:R134)*M133</f>
        <v>0</v>
      </c>
      <c r="W134" s="102">
        <f t="shared" si="431"/>
        <v>0</v>
      </c>
      <c r="X134" s="230"/>
      <c r="Y134" s="230"/>
      <c r="Z134" s="230"/>
      <c r="AA134" s="230"/>
      <c r="AB134" s="232"/>
      <c r="AC134" s="658"/>
      <c r="AD134" s="1347"/>
      <c r="AE134" s="267"/>
      <c r="AF134" s="1115"/>
      <c r="AG134" s="377"/>
      <c r="AH134" s="377"/>
      <c r="AI134" s="1146"/>
      <c r="AJ134" s="18"/>
      <c r="AK134" s="116"/>
      <c r="AL134" s="116"/>
      <c r="AM134" s="116"/>
      <c r="AN134" s="116"/>
      <c r="AO134" s="19"/>
    </row>
    <row r="135" spans="1:41" ht="39.950000000000003" customHeight="1" x14ac:dyDescent="0.2">
      <c r="A135" s="595"/>
      <c r="B135" s="1160"/>
      <c r="C135" s="1106"/>
      <c r="D135" s="1081"/>
      <c r="E135" s="1079"/>
      <c r="F135" s="1111"/>
      <c r="G135" s="1136"/>
      <c r="H135" s="1120"/>
      <c r="I135" s="1139"/>
      <c r="J135" s="1139"/>
      <c r="K135" s="1132"/>
      <c r="L135" s="1063" t="s">
        <v>182</v>
      </c>
      <c r="M135" s="1129">
        <v>0.4</v>
      </c>
      <c r="N135" s="75" t="s">
        <v>43</v>
      </c>
      <c r="O135" s="185">
        <v>0</v>
      </c>
      <c r="P135" s="186">
        <v>0</v>
      </c>
      <c r="Q135" s="186">
        <v>0.4</v>
      </c>
      <c r="R135" s="187">
        <v>1</v>
      </c>
      <c r="S135" s="14">
        <f t="shared" ref="S135" si="446">SUM(O135:O135)*M135</f>
        <v>0</v>
      </c>
      <c r="T135" s="15">
        <f t="shared" ref="T135" si="447">SUM(P135:P135)*M135</f>
        <v>0</v>
      </c>
      <c r="U135" s="15">
        <f t="shared" ref="U135" si="448">SUM(Q135:Q135)*M135</f>
        <v>0.16000000000000003</v>
      </c>
      <c r="V135" s="15">
        <f t="shared" ref="V135" si="449">SUM(R135:R135)*M135</f>
        <v>0.4</v>
      </c>
      <c r="W135" s="103">
        <f t="shared" si="431"/>
        <v>0.4</v>
      </c>
      <c r="X135" s="230"/>
      <c r="Y135" s="230"/>
      <c r="Z135" s="230"/>
      <c r="AA135" s="230"/>
      <c r="AB135" s="232"/>
      <c r="AC135" s="658"/>
      <c r="AD135" s="1347"/>
      <c r="AE135" s="266" t="str">
        <f t="shared" ref="AE135" si="450">+IF(O136&gt;O135,"SUPERADA",IF(O136=O135,"EQUILIBRADA",IF(O136&lt;O135,"PARA MEJORAR")))</f>
        <v>EQUILIBRADA</v>
      </c>
      <c r="AF135" s="1115"/>
      <c r="AG135" s="377"/>
      <c r="AH135" s="377"/>
      <c r="AI135" s="1146"/>
      <c r="AJ135" s="18"/>
      <c r="AK135" s="116"/>
      <c r="AL135" s="116"/>
      <c r="AM135" s="116"/>
      <c r="AN135" s="116"/>
      <c r="AO135" s="19"/>
    </row>
    <row r="136" spans="1:41" ht="39.950000000000003" customHeight="1" thickBot="1" x14ac:dyDescent="0.25">
      <c r="A136" s="595"/>
      <c r="B136" s="1160"/>
      <c r="C136" s="1106"/>
      <c r="D136" s="1081"/>
      <c r="E136" s="1079"/>
      <c r="F136" s="1111"/>
      <c r="G136" s="1136"/>
      <c r="H136" s="1120"/>
      <c r="I136" s="1139"/>
      <c r="J136" s="1139"/>
      <c r="K136" s="1132"/>
      <c r="L136" s="1063"/>
      <c r="M136" s="1129"/>
      <c r="N136" s="74" t="s">
        <v>49</v>
      </c>
      <c r="O136" s="141">
        <v>0</v>
      </c>
      <c r="P136" s="136">
        <v>0</v>
      </c>
      <c r="Q136" s="136">
        <v>0</v>
      </c>
      <c r="R136" s="139">
        <v>0</v>
      </c>
      <c r="S136" s="9">
        <f t="shared" ref="S136" si="451">SUM(O136:O136)*M135</f>
        <v>0</v>
      </c>
      <c r="T136" s="10">
        <f t="shared" ref="T136" si="452">SUM(P136:P136)*M135</f>
        <v>0</v>
      </c>
      <c r="U136" s="10">
        <f t="shared" ref="U136" si="453">SUM(Q136:Q136)*M135</f>
        <v>0</v>
      </c>
      <c r="V136" s="10">
        <f t="shared" ref="V136" si="454">SUM(R136:R136)*M135</f>
        <v>0</v>
      </c>
      <c r="W136" s="102">
        <f t="shared" si="431"/>
        <v>0</v>
      </c>
      <c r="X136" s="230"/>
      <c r="Y136" s="230"/>
      <c r="Z136" s="230"/>
      <c r="AA136" s="230"/>
      <c r="AB136" s="232"/>
      <c r="AC136" s="658"/>
      <c r="AD136" s="1347"/>
      <c r="AE136" s="267"/>
      <c r="AF136" s="1115"/>
      <c r="AG136" s="377"/>
      <c r="AH136" s="377"/>
      <c r="AI136" s="1146"/>
      <c r="AJ136" s="18"/>
      <c r="AK136" s="116"/>
      <c r="AL136" s="116"/>
      <c r="AM136" s="116"/>
      <c r="AN136" s="116"/>
      <c r="AO136" s="19"/>
    </row>
    <row r="137" spans="1:41" ht="39.950000000000003" customHeight="1" x14ac:dyDescent="0.2">
      <c r="A137" s="595"/>
      <c r="B137" s="1160"/>
      <c r="C137" s="1106"/>
      <c r="D137" s="1081"/>
      <c r="E137" s="1079"/>
      <c r="F137" s="1111"/>
      <c r="G137" s="1136"/>
      <c r="H137" s="1120"/>
      <c r="I137" s="1139"/>
      <c r="J137" s="1139"/>
      <c r="K137" s="1132"/>
      <c r="L137" s="1063" t="s">
        <v>183</v>
      </c>
      <c r="M137" s="1129">
        <v>0.2</v>
      </c>
      <c r="N137" s="75" t="s">
        <v>43</v>
      </c>
      <c r="O137" s="185">
        <v>0</v>
      </c>
      <c r="P137" s="186">
        <v>0</v>
      </c>
      <c r="Q137" s="186">
        <v>0.25</v>
      </c>
      <c r="R137" s="187">
        <v>1</v>
      </c>
      <c r="S137" s="14">
        <f t="shared" ref="S137" si="455">SUM(O137:O137)*M137</f>
        <v>0</v>
      </c>
      <c r="T137" s="15">
        <f t="shared" ref="T137" si="456">SUM(P137:P137)*M137</f>
        <v>0</v>
      </c>
      <c r="U137" s="15">
        <f t="shared" ref="U137" si="457">SUM(Q137:Q137)*M137</f>
        <v>0.05</v>
      </c>
      <c r="V137" s="15">
        <f t="shared" ref="V137" si="458">SUM(R137:R137)*M137</f>
        <v>0.2</v>
      </c>
      <c r="W137" s="103">
        <f t="shared" si="431"/>
        <v>0.2</v>
      </c>
      <c r="X137" s="230"/>
      <c r="Y137" s="230"/>
      <c r="Z137" s="230"/>
      <c r="AA137" s="230"/>
      <c r="AB137" s="232"/>
      <c r="AC137" s="658"/>
      <c r="AD137" s="1347"/>
      <c r="AE137" s="266" t="str">
        <f t="shared" ref="AE137" si="459">+IF(O138&gt;O137,"SUPERADA",IF(O138=O137,"EQUILIBRADA",IF(O138&lt;O137,"PARA MEJORAR")))</f>
        <v>EQUILIBRADA</v>
      </c>
      <c r="AF137" s="1115"/>
      <c r="AG137" s="377"/>
      <c r="AH137" s="377"/>
      <c r="AI137" s="1146"/>
      <c r="AJ137" s="18"/>
      <c r="AK137" s="116"/>
      <c r="AL137" s="116"/>
      <c r="AM137" s="116"/>
      <c r="AN137" s="116"/>
      <c r="AO137" s="19"/>
    </row>
    <row r="138" spans="1:41" ht="39.950000000000003" customHeight="1" thickBot="1" x14ac:dyDescent="0.25">
      <c r="A138" s="595"/>
      <c r="B138" s="1160"/>
      <c r="C138" s="1106"/>
      <c r="D138" s="1081"/>
      <c r="E138" s="1079"/>
      <c r="F138" s="1111"/>
      <c r="G138" s="504"/>
      <c r="H138" s="506"/>
      <c r="I138" s="508"/>
      <c r="J138" s="508"/>
      <c r="K138" s="1088"/>
      <c r="L138" s="1130"/>
      <c r="M138" s="1131"/>
      <c r="N138" s="72" t="s">
        <v>49</v>
      </c>
      <c r="O138" s="147">
        <v>0</v>
      </c>
      <c r="P138" s="138">
        <v>0</v>
      </c>
      <c r="Q138" s="138">
        <v>0</v>
      </c>
      <c r="R138" s="140">
        <v>0</v>
      </c>
      <c r="S138" s="20">
        <f t="shared" ref="S138" si="460">SUM(O138:O138)*M137</f>
        <v>0</v>
      </c>
      <c r="T138" s="21">
        <f t="shared" ref="T138" si="461">SUM(P138:P138)*M137</f>
        <v>0</v>
      </c>
      <c r="U138" s="21">
        <f t="shared" ref="U138" si="462">SUM(Q138:Q138)*M137</f>
        <v>0</v>
      </c>
      <c r="V138" s="21">
        <f t="shared" ref="V138" si="463">SUM(R138:R138)*M137</f>
        <v>0</v>
      </c>
      <c r="W138" s="104">
        <f t="shared" si="431"/>
        <v>0</v>
      </c>
      <c r="X138" s="233"/>
      <c r="Y138" s="233"/>
      <c r="Z138" s="233"/>
      <c r="AA138" s="233"/>
      <c r="AB138" s="234"/>
      <c r="AC138" s="658"/>
      <c r="AD138" s="1347"/>
      <c r="AE138" s="267"/>
      <c r="AF138" s="1116"/>
      <c r="AG138" s="377"/>
      <c r="AH138" s="377"/>
      <c r="AI138" s="1146"/>
      <c r="AJ138" s="18"/>
      <c r="AK138" s="116"/>
      <c r="AL138" s="116"/>
      <c r="AM138" s="116"/>
      <c r="AN138" s="116"/>
      <c r="AO138" s="19"/>
    </row>
    <row r="139" spans="1:41" ht="39.950000000000003" customHeight="1" x14ac:dyDescent="0.2">
      <c r="A139" s="595"/>
      <c r="B139" s="1160"/>
      <c r="C139" s="1106"/>
      <c r="D139" s="1081"/>
      <c r="E139" s="1079"/>
      <c r="F139" s="1081"/>
      <c r="G139" s="1095" t="s">
        <v>184</v>
      </c>
      <c r="H139" s="1097">
        <v>16</v>
      </c>
      <c r="I139" s="1099" t="s">
        <v>185</v>
      </c>
      <c r="J139" s="1099" t="s">
        <v>186</v>
      </c>
      <c r="K139" s="1123">
        <v>0</v>
      </c>
      <c r="L139" s="1128" t="s">
        <v>187</v>
      </c>
      <c r="M139" s="1114">
        <v>0.4</v>
      </c>
      <c r="N139" s="75" t="s">
        <v>43</v>
      </c>
      <c r="O139" s="175">
        <v>0</v>
      </c>
      <c r="P139" s="176">
        <v>0.4</v>
      </c>
      <c r="Q139" s="176">
        <v>0.75</v>
      </c>
      <c r="R139" s="178">
        <v>1</v>
      </c>
      <c r="S139" s="6">
        <f t="shared" ref="S139" si="464">SUM(O139:O139)*M139</f>
        <v>0</v>
      </c>
      <c r="T139" s="7">
        <f t="shared" ref="T139" si="465">SUM(P139:P139)*M139</f>
        <v>0.16000000000000003</v>
      </c>
      <c r="U139" s="7">
        <f t="shared" ref="U139" si="466">SUM(Q139:Q139)*M139</f>
        <v>0.30000000000000004</v>
      </c>
      <c r="V139" s="7">
        <f t="shared" ref="V139" si="467">SUM(R139:R139)*M139</f>
        <v>0.4</v>
      </c>
      <c r="W139" s="101">
        <f t="shared" ref="W139:W144" si="468">MAX(S139:V139)</f>
        <v>0.4</v>
      </c>
      <c r="X139" s="229">
        <f>+S140+S142+S144</f>
        <v>0</v>
      </c>
      <c r="Y139" s="229">
        <f>+T140+T142+T144</f>
        <v>0</v>
      </c>
      <c r="Z139" s="229">
        <f>+U140+U142+U144</f>
        <v>0</v>
      </c>
      <c r="AA139" s="229">
        <f>+V140+V142+V144</f>
        <v>0</v>
      </c>
      <c r="AB139" s="231">
        <f>+W140+W142+W144</f>
        <v>0</v>
      </c>
      <c r="AC139" s="658"/>
      <c r="AD139" s="1347"/>
      <c r="AE139" s="266" t="str">
        <f t="shared" ref="AE139" si="469">+IF(O140&gt;O139,"SUPERADA",IF(O140=O139,"EQUILIBRADA",IF(O140&lt;O139,"PARA MEJORAR")))</f>
        <v>EQUILIBRADA</v>
      </c>
      <c r="AF139" s="266" t="str">
        <f>IF(COUNTIF(AE139:AE144,"PARA MEJORAR")&gt;=1,"PARA MEJORAR","BIEN")</f>
        <v>BIEN</v>
      </c>
      <c r="AG139" s="377"/>
      <c r="AH139" s="377"/>
      <c r="AI139" s="1146"/>
      <c r="AJ139" s="24"/>
      <c r="AK139" s="25"/>
      <c r="AL139" s="25"/>
      <c r="AM139" s="25"/>
      <c r="AN139" s="25"/>
      <c r="AO139" s="26"/>
    </row>
    <row r="140" spans="1:41" ht="39.950000000000003" customHeight="1" thickBot="1" x14ac:dyDescent="0.25">
      <c r="A140" s="595"/>
      <c r="B140" s="1160"/>
      <c r="C140" s="1106"/>
      <c r="D140" s="1081"/>
      <c r="E140" s="1079"/>
      <c r="F140" s="1081"/>
      <c r="G140" s="1095"/>
      <c r="H140" s="1097"/>
      <c r="I140" s="1099"/>
      <c r="J140" s="1099"/>
      <c r="K140" s="1123"/>
      <c r="L140" s="1127"/>
      <c r="M140" s="1126"/>
      <c r="N140" s="71" t="s">
        <v>49</v>
      </c>
      <c r="O140" s="135">
        <v>0</v>
      </c>
      <c r="P140" s="136">
        <v>0</v>
      </c>
      <c r="Q140" s="136">
        <v>0</v>
      </c>
      <c r="R140" s="139">
        <v>0</v>
      </c>
      <c r="S140" s="9">
        <f t="shared" ref="S140" si="470">SUM(O140:O140)*M139</f>
        <v>0</v>
      </c>
      <c r="T140" s="10">
        <f t="shared" ref="T140" si="471">SUM(P140:P140)*M139</f>
        <v>0</v>
      </c>
      <c r="U140" s="10">
        <f t="shared" ref="U140" si="472">SUM(Q140:Q140)*M139</f>
        <v>0</v>
      </c>
      <c r="V140" s="10">
        <f t="shared" ref="V140" si="473">SUM(R140:R140)*M139</f>
        <v>0</v>
      </c>
      <c r="W140" s="102">
        <f t="shared" si="468"/>
        <v>0</v>
      </c>
      <c r="X140" s="230"/>
      <c r="Y140" s="230"/>
      <c r="Z140" s="230"/>
      <c r="AA140" s="230"/>
      <c r="AB140" s="232"/>
      <c r="AC140" s="658"/>
      <c r="AD140" s="1347"/>
      <c r="AE140" s="267"/>
      <c r="AF140" s="377"/>
      <c r="AG140" s="377"/>
      <c r="AH140" s="377"/>
      <c r="AI140" s="1146"/>
      <c r="AJ140" s="18"/>
      <c r="AK140" s="116"/>
      <c r="AL140" s="116"/>
      <c r="AM140" s="116"/>
      <c r="AN140" s="116"/>
      <c r="AO140" s="19"/>
    </row>
    <row r="141" spans="1:41" ht="39.950000000000003" customHeight="1" x14ac:dyDescent="0.2">
      <c r="A141" s="595"/>
      <c r="B141" s="1160"/>
      <c r="C141" s="1106"/>
      <c r="D141" s="1081"/>
      <c r="E141" s="1079"/>
      <c r="F141" s="1081"/>
      <c r="G141" s="1095"/>
      <c r="H141" s="1097"/>
      <c r="I141" s="1099"/>
      <c r="J141" s="1099"/>
      <c r="K141" s="1123"/>
      <c r="L141" s="1064" t="s">
        <v>188</v>
      </c>
      <c r="M141" s="1113">
        <v>0.3</v>
      </c>
      <c r="N141" s="70" t="s">
        <v>43</v>
      </c>
      <c r="O141" s="194">
        <v>0</v>
      </c>
      <c r="P141" s="186">
        <v>0.25</v>
      </c>
      <c r="Q141" s="186">
        <v>0.75</v>
      </c>
      <c r="R141" s="187">
        <v>1</v>
      </c>
      <c r="S141" s="14">
        <f t="shared" ref="S141" si="474">SUM(O141:O141)*M141</f>
        <v>0</v>
      </c>
      <c r="T141" s="15">
        <f t="shared" ref="T141" si="475">SUM(P141:P141)*M141</f>
        <v>7.4999999999999997E-2</v>
      </c>
      <c r="U141" s="15">
        <f t="shared" ref="U141" si="476">SUM(Q141:Q141)*M141</f>
        <v>0.22499999999999998</v>
      </c>
      <c r="V141" s="15">
        <f t="shared" ref="V141" si="477">SUM(R141:R141)*M141</f>
        <v>0.3</v>
      </c>
      <c r="W141" s="103">
        <f t="shared" si="468"/>
        <v>0.3</v>
      </c>
      <c r="X141" s="230"/>
      <c r="Y141" s="230"/>
      <c r="Z141" s="230"/>
      <c r="AA141" s="230"/>
      <c r="AB141" s="232"/>
      <c r="AC141" s="658"/>
      <c r="AD141" s="1347"/>
      <c r="AE141" s="266" t="str">
        <f t="shared" ref="AE141" si="478">+IF(O142&gt;O141,"SUPERADA",IF(O142=O141,"EQUILIBRADA",IF(O142&lt;O141,"PARA MEJORAR")))</f>
        <v>EQUILIBRADA</v>
      </c>
      <c r="AF141" s="377"/>
      <c r="AG141" s="377"/>
      <c r="AH141" s="377"/>
      <c r="AI141" s="1146"/>
      <c r="AJ141" s="18"/>
      <c r="AK141" s="116"/>
      <c r="AL141" s="116"/>
      <c r="AM141" s="116"/>
      <c r="AN141" s="116"/>
      <c r="AO141" s="19"/>
    </row>
    <row r="142" spans="1:41" ht="39.950000000000003" customHeight="1" thickBot="1" x14ac:dyDescent="0.25">
      <c r="A142" s="595"/>
      <c r="B142" s="1160"/>
      <c r="C142" s="1106"/>
      <c r="D142" s="1081"/>
      <c r="E142" s="1079"/>
      <c r="F142" s="1081"/>
      <c r="G142" s="1095"/>
      <c r="H142" s="1097"/>
      <c r="I142" s="1099"/>
      <c r="J142" s="1099"/>
      <c r="K142" s="1123"/>
      <c r="L142" s="1127"/>
      <c r="M142" s="1126"/>
      <c r="N142" s="71" t="s">
        <v>49</v>
      </c>
      <c r="O142" s="135">
        <v>0</v>
      </c>
      <c r="P142" s="136">
        <v>0</v>
      </c>
      <c r="Q142" s="136">
        <v>0</v>
      </c>
      <c r="R142" s="139">
        <v>0</v>
      </c>
      <c r="S142" s="9">
        <f t="shared" ref="S142" si="479">SUM(O142:O142)*M141</f>
        <v>0</v>
      </c>
      <c r="T142" s="10">
        <f t="shared" ref="T142" si="480">SUM(P142:P142)*M141</f>
        <v>0</v>
      </c>
      <c r="U142" s="10">
        <f t="shared" ref="U142" si="481">SUM(Q142:Q142)*M141</f>
        <v>0</v>
      </c>
      <c r="V142" s="10">
        <f t="shared" ref="V142" si="482">SUM(R142:R142)*M141</f>
        <v>0</v>
      </c>
      <c r="W142" s="102">
        <f t="shared" si="468"/>
        <v>0</v>
      </c>
      <c r="X142" s="230"/>
      <c r="Y142" s="230"/>
      <c r="Z142" s="230"/>
      <c r="AA142" s="230"/>
      <c r="AB142" s="232"/>
      <c r="AC142" s="658"/>
      <c r="AD142" s="1347"/>
      <c r="AE142" s="267"/>
      <c r="AF142" s="377"/>
      <c r="AG142" s="377"/>
      <c r="AH142" s="377"/>
      <c r="AI142" s="1146"/>
      <c r="AJ142" s="18"/>
      <c r="AK142" s="116"/>
      <c r="AL142" s="116"/>
      <c r="AM142" s="116"/>
      <c r="AN142" s="116"/>
      <c r="AO142" s="19"/>
    </row>
    <row r="143" spans="1:41" ht="39.950000000000003" customHeight="1" x14ac:dyDescent="0.2">
      <c r="A143" s="595"/>
      <c r="B143" s="1160"/>
      <c r="C143" s="1106"/>
      <c r="D143" s="1081"/>
      <c r="E143" s="1079"/>
      <c r="F143" s="1081"/>
      <c r="G143" s="1095"/>
      <c r="H143" s="1097"/>
      <c r="I143" s="1099"/>
      <c r="J143" s="1099"/>
      <c r="K143" s="1123"/>
      <c r="L143" s="1064" t="s">
        <v>189</v>
      </c>
      <c r="M143" s="1113">
        <v>0.3</v>
      </c>
      <c r="N143" s="70" t="s">
        <v>43</v>
      </c>
      <c r="O143" s="194">
        <v>0</v>
      </c>
      <c r="P143" s="186">
        <v>0</v>
      </c>
      <c r="Q143" s="186">
        <v>0</v>
      </c>
      <c r="R143" s="187">
        <v>1</v>
      </c>
      <c r="S143" s="14">
        <f t="shared" ref="S143" si="483">SUM(O143:O143)*M143</f>
        <v>0</v>
      </c>
      <c r="T143" s="15">
        <f t="shared" ref="T143" si="484">SUM(P143:P143)*M143</f>
        <v>0</v>
      </c>
      <c r="U143" s="15">
        <f t="shared" ref="U143" si="485">SUM(Q143:Q143)*M143</f>
        <v>0</v>
      </c>
      <c r="V143" s="15">
        <f t="shared" ref="V143" si="486">SUM(R143:R143)*M143</f>
        <v>0.3</v>
      </c>
      <c r="W143" s="103">
        <f t="shared" si="468"/>
        <v>0.3</v>
      </c>
      <c r="X143" s="230"/>
      <c r="Y143" s="230"/>
      <c r="Z143" s="230"/>
      <c r="AA143" s="230"/>
      <c r="AB143" s="232"/>
      <c r="AC143" s="658"/>
      <c r="AD143" s="1347"/>
      <c r="AE143" s="266" t="str">
        <f t="shared" ref="AE143" si="487">+IF(O144&gt;O143,"SUPERADA",IF(O144=O143,"EQUILIBRADA",IF(O144&lt;O143,"PARA MEJORAR")))</f>
        <v>EQUILIBRADA</v>
      </c>
      <c r="AF143" s="377"/>
      <c r="AG143" s="377"/>
      <c r="AH143" s="377"/>
      <c r="AI143" s="1146"/>
      <c r="AJ143" s="18"/>
      <c r="AK143" s="116"/>
      <c r="AL143" s="116"/>
      <c r="AM143" s="116"/>
      <c r="AN143" s="116"/>
      <c r="AO143" s="19"/>
    </row>
    <row r="144" spans="1:41" ht="39.950000000000003" customHeight="1" thickBot="1" x14ac:dyDescent="0.25">
      <c r="A144" s="595"/>
      <c r="B144" s="1160"/>
      <c r="C144" s="1106"/>
      <c r="D144" s="1081"/>
      <c r="E144" s="1079"/>
      <c r="F144" s="1081"/>
      <c r="G144" s="1095"/>
      <c r="H144" s="1097"/>
      <c r="I144" s="1099"/>
      <c r="J144" s="1099"/>
      <c r="K144" s="1123"/>
      <c r="L144" s="1128"/>
      <c r="M144" s="1114"/>
      <c r="N144" s="74" t="s">
        <v>49</v>
      </c>
      <c r="O144" s="137">
        <v>0</v>
      </c>
      <c r="P144" s="138">
        <v>0</v>
      </c>
      <c r="Q144" s="138">
        <v>0</v>
      </c>
      <c r="R144" s="140">
        <v>0</v>
      </c>
      <c r="S144" s="20">
        <f t="shared" ref="S144" si="488">SUM(O144:O144)*M143</f>
        <v>0</v>
      </c>
      <c r="T144" s="21">
        <f t="shared" ref="T144" si="489">SUM(P144:P144)*M143</f>
        <v>0</v>
      </c>
      <c r="U144" s="21">
        <f t="shared" ref="U144" si="490">SUM(Q144:Q144)*M143</f>
        <v>0</v>
      </c>
      <c r="V144" s="21">
        <f t="shared" ref="V144" si="491">SUM(R144:R144)*M143</f>
        <v>0</v>
      </c>
      <c r="W144" s="104">
        <f t="shared" si="468"/>
        <v>0</v>
      </c>
      <c r="X144" s="233"/>
      <c r="Y144" s="233"/>
      <c r="Z144" s="233"/>
      <c r="AA144" s="233"/>
      <c r="AB144" s="234"/>
      <c r="AC144" s="658"/>
      <c r="AD144" s="1347"/>
      <c r="AE144" s="267"/>
      <c r="AF144" s="267"/>
      <c r="AG144" s="377"/>
      <c r="AH144" s="377"/>
      <c r="AI144" s="1146"/>
      <c r="AJ144" s="18"/>
      <c r="AK144" s="116"/>
      <c r="AL144" s="116"/>
      <c r="AM144" s="116"/>
      <c r="AN144" s="116"/>
      <c r="AO144" s="19"/>
    </row>
    <row r="145" spans="1:41" ht="39.950000000000003" customHeight="1" x14ac:dyDescent="0.2">
      <c r="A145" s="595"/>
      <c r="B145" s="1160"/>
      <c r="C145" s="1105">
        <v>8</v>
      </c>
      <c r="D145" s="1080" t="s">
        <v>190</v>
      </c>
      <c r="E145" s="1078">
        <v>10</v>
      </c>
      <c r="F145" s="1110" t="s">
        <v>191</v>
      </c>
      <c r="G145" s="1117" t="s">
        <v>192</v>
      </c>
      <c r="H145" s="505">
        <v>17</v>
      </c>
      <c r="I145" s="1102" t="s">
        <v>193</v>
      </c>
      <c r="J145" s="1102" t="s">
        <v>194</v>
      </c>
      <c r="K145" s="1087">
        <f>AB145</f>
        <v>0</v>
      </c>
      <c r="L145" s="1124" t="s">
        <v>195</v>
      </c>
      <c r="M145" s="1134">
        <v>0.3</v>
      </c>
      <c r="N145" s="73" t="s">
        <v>43</v>
      </c>
      <c r="O145" s="183">
        <v>0.25</v>
      </c>
      <c r="P145" s="180">
        <v>0.5</v>
      </c>
      <c r="Q145" s="180">
        <v>0.75</v>
      </c>
      <c r="R145" s="182">
        <v>1</v>
      </c>
      <c r="S145" s="14">
        <f t="shared" ref="S145" si="492">SUM(O145:O145)*M145</f>
        <v>7.4999999999999997E-2</v>
      </c>
      <c r="T145" s="15">
        <f t="shared" ref="T145" si="493">SUM(P145:P145)*M145</f>
        <v>0.15</v>
      </c>
      <c r="U145" s="15">
        <f t="shared" ref="U145" si="494">SUM(Q145:Q145)*M145</f>
        <v>0.22499999999999998</v>
      </c>
      <c r="V145" s="15">
        <f t="shared" ref="V145" si="495">SUM(R145:R145)*M145</f>
        <v>0.3</v>
      </c>
      <c r="W145" s="103">
        <f t="shared" ref="W145:W160" si="496">MAX(S145:V145)</f>
        <v>0.3</v>
      </c>
      <c r="X145" s="230">
        <f>+S146+S148+S150+S152</f>
        <v>0</v>
      </c>
      <c r="Y145" s="230">
        <f>+T146+T148+T150+T152</f>
        <v>0</v>
      </c>
      <c r="Z145" s="230">
        <f>+U146+U148+U150+U152</f>
        <v>0</v>
      </c>
      <c r="AA145" s="230">
        <f>+V146+V148+V150+V152</f>
        <v>0</v>
      </c>
      <c r="AB145" s="232">
        <f>+W146+W148+W150+W152</f>
        <v>0</v>
      </c>
      <c r="AC145" s="658"/>
      <c r="AD145" s="1347"/>
      <c r="AE145" s="266" t="str">
        <f t="shared" ref="AE145" si="497">+IF(O146&gt;O145,"SUPERADA",IF(O146=O145,"EQUILIBRADA",IF(O146&lt;O145,"PARA MEJORAR")))</f>
        <v>PARA MEJORAR</v>
      </c>
      <c r="AF145" s="1115" t="str">
        <f>IF(COUNTIF(AE145:AE152,"PARA MEJORAR")&gt;=1,"PARA MEJORAR","BIEN")</f>
        <v>PARA MEJORAR</v>
      </c>
      <c r="AG145" s="266" t="str">
        <f>IF(COUNTIF(AF145:AF152,"PARA MEJORAR")&gt;=1,"PARA MEJORAR","BIEN")</f>
        <v>PARA MEJORAR</v>
      </c>
      <c r="AH145" s="377"/>
      <c r="AI145" s="1146"/>
      <c r="AJ145" s="24"/>
      <c r="AK145" s="25"/>
      <c r="AL145" s="25"/>
      <c r="AM145" s="25"/>
      <c r="AN145" s="25"/>
      <c r="AO145" s="26"/>
    </row>
    <row r="146" spans="1:41" ht="39.950000000000003" customHeight="1" thickBot="1" x14ac:dyDescent="0.25">
      <c r="A146" s="595"/>
      <c r="B146" s="1160"/>
      <c r="C146" s="1106"/>
      <c r="D146" s="1081"/>
      <c r="E146" s="1079"/>
      <c r="F146" s="1111"/>
      <c r="G146" s="1118"/>
      <c r="H146" s="1120"/>
      <c r="I146" s="1103"/>
      <c r="J146" s="1103"/>
      <c r="K146" s="1132"/>
      <c r="L146" s="1063"/>
      <c r="M146" s="1129"/>
      <c r="N146" s="74" t="s">
        <v>49</v>
      </c>
      <c r="O146" s="141">
        <v>0</v>
      </c>
      <c r="P146" s="136">
        <v>0</v>
      </c>
      <c r="Q146" s="136">
        <v>0</v>
      </c>
      <c r="R146" s="139">
        <v>0</v>
      </c>
      <c r="S146" s="9">
        <f t="shared" ref="S146" si="498">SUM(O146:O146)*M145</f>
        <v>0</v>
      </c>
      <c r="T146" s="10">
        <f t="shared" ref="T146" si="499">SUM(P146:P146)*M145</f>
        <v>0</v>
      </c>
      <c r="U146" s="10">
        <f t="shared" ref="U146" si="500">SUM(Q146:Q146)*M145</f>
        <v>0</v>
      </c>
      <c r="V146" s="10">
        <f t="shared" ref="V146" si="501">SUM(R146:R146)*M145</f>
        <v>0</v>
      </c>
      <c r="W146" s="102">
        <f t="shared" si="496"/>
        <v>0</v>
      </c>
      <c r="X146" s="230"/>
      <c r="Y146" s="230"/>
      <c r="Z146" s="230"/>
      <c r="AA146" s="230"/>
      <c r="AB146" s="232"/>
      <c r="AC146" s="658"/>
      <c r="AD146" s="1347"/>
      <c r="AE146" s="267"/>
      <c r="AF146" s="1115"/>
      <c r="AG146" s="377"/>
      <c r="AH146" s="377"/>
      <c r="AI146" s="1146"/>
      <c r="AJ146" s="18"/>
      <c r="AK146" s="116"/>
      <c r="AL146" s="116"/>
      <c r="AM146" s="116"/>
      <c r="AN146" s="116"/>
      <c r="AO146" s="19"/>
    </row>
    <row r="147" spans="1:41" ht="39.950000000000003" customHeight="1" x14ac:dyDescent="0.2">
      <c r="A147" s="595"/>
      <c r="B147" s="1160"/>
      <c r="C147" s="1106"/>
      <c r="D147" s="1081"/>
      <c r="E147" s="1079"/>
      <c r="F147" s="1111"/>
      <c r="G147" s="1118"/>
      <c r="H147" s="1120"/>
      <c r="I147" s="1103"/>
      <c r="J147" s="1103"/>
      <c r="K147" s="1132"/>
      <c r="L147" s="1063" t="s">
        <v>196</v>
      </c>
      <c r="M147" s="1129">
        <v>0.3</v>
      </c>
      <c r="N147" s="75" t="s">
        <v>43</v>
      </c>
      <c r="O147" s="185">
        <v>0.25</v>
      </c>
      <c r="P147" s="186">
        <v>0.5</v>
      </c>
      <c r="Q147" s="186">
        <v>0.75</v>
      </c>
      <c r="R147" s="187">
        <v>1</v>
      </c>
      <c r="S147" s="14">
        <f t="shared" ref="S147" si="502">SUM(O147:O147)*M147</f>
        <v>7.4999999999999997E-2</v>
      </c>
      <c r="T147" s="15">
        <f t="shared" ref="T147" si="503">SUM(P147:P147)*M147</f>
        <v>0.15</v>
      </c>
      <c r="U147" s="15">
        <f t="shared" ref="U147" si="504">SUM(Q147:Q147)*M147</f>
        <v>0.22499999999999998</v>
      </c>
      <c r="V147" s="15">
        <f t="shared" ref="V147" si="505">SUM(R147:R147)*M147</f>
        <v>0.3</v>
      </c>
      <c r="W147" s="103">
        <f t="shared" si="496"/>
        <v>0.3</v>
      </c>
      <c r="X147" s="230"/>
      <c r="Y147" s="230"/>
      <c r="Z147" s="230"/>
      <c r="AA147" s="230"/>
      <c r="AB147" s="232"/>
      <c r="AC147" s="658"/>
      <c r="AD147" s="1347"/>
      <c r="AE147" s="266" t="str">
        <f t="shared" ref="AE147" si="506">+IF(O148&gt;O147,"SUPERADA",IF(O148=O147,"EQUILIBRADA",IF(O148&lt;O147,"PARA MEJORAR")))</f>
        <v>PARA MEJORAR</v>
      </c>
      <c r="AF147" s="1115"/>
      <c r="AG147" s="377"/>
      <c r="AH147" s="377"/>
      <c r="AI147" s="1146"/>
      <c r="AJ147" s="18"/>
      <c r="AK147" s="116"/>
      <c r="AL147" s="116"/>
      <c r="AM147" s="116"/>
      <c r="AN147" s="116"/>
      <c r="AO147" s="19"/>
    </row>
    <row r="148" spans="1:41" ht="39.950000000000003" customHeight="1" thickBot="1" x14ac:dyDescent="0.25">
      <c r="A148" s="595"/>
      <c r="B148" s="1160"/>
      <c r="C148" s="1106"/>
      <c r="D148" s="1081"/>
      <c r="E148" s="1079"/>
      <c r="F148" s="1111"/>
      <c r="G148" s="1118"/>
      <c r="H148" s="1120"/>
      <c r="I148" s="1103"/>
      <c r="J148" s="1103"/>
      <c r="K148" s="1132"/>
      <c r="L148" s="1063"/>
      <c r="M148" s="1129"/>
      <c r="N148" s="74" t="s">
        <v>49</v>
      </c>
      <c r="O148" s="141">
        <v>0</v>
      </c>
      <c r="P148" s="136">
        <v>0</v>
      </c>
      <c r="Q148" s="136">
        <v>0</v>
      </c>
      <c r="R148" s="139">
        <v>0</v>
      </c>
      <c r="S148" s="9">
        <f t="shared" ref="S148" si="507">SUM(O148:O148)*M147</f>
        <v>0</v>
      </c>
      <c r="T148" s="10">
        <f t="shared" ref="T148" si="508">SUM(P148:P148)*M147</f>
        <v>0</v>
      </c>
      <c r="U148" s="10">
        <f t="shared" ref="U148" si="509">SUM(Q148:Q148)*M147</f>
        <v>0</v>
      </c>
      <c r="V148" s="10">
        <f t="shared" ref="V148" si="510">SUM(R148:R148)*M147</f>
        <v>0</v>
      </c>
      <c r="W148" s="102">
        <f t="shared" si="496"/>
        <v>0</v>
      </c>
      <c r="X148" s="230"/>
      <c r="Y148" s="230"/>
      <c r="Z148" s="230"/>
      <c r="AA148" s="230"/>
      <c r="AB148" s="232"/>
      <c r="AC148" s="658"/>
      <c r="AD148" s="1347"/>
      <c r="AE148" s="267"/>
      <c r="AF148" s="1115"/>
      <c r="AG148" s="377"/>
      <c r="AH148" s="377"/>
      <c r="AI148" s="1146"/>
      <c r="AJ148" s="18"/>
      <c r="AK148" s="116"/>
      <c r="AL148" s="116"/>
      <c r="AM148" s="116"/>
      <c r="AN148" s="116"/>
      <c r="AO148" s="19"/>
    </row>
    <row r="149" spans="1:41" ht="39.950000000000003" customHeight="1" x14ac:dyDescent="0.2">
      <c r="A149" s="595"/>
      <c r="B149" s="1160"/>
      <c r="C149" s="1106"/>
      <c r="D149" s="1081"/>
      <c r="E149" s="1079"/>
      <c r="F149" s="1111"/>
      <c r="G149" s="1118"/>
      <c r="H149" s="1120"/>
      <c r="I149" s="1103"/>
      <c r="J149" s="1103"/>
      <c r="K149" s="1132"/>
      <c r="L149" s="1063" t="s">
        <v>197</v>
      </c>
      <c r="M149" s="1129">
        <v>0.2</v>
      </c>
      <c r="N149" s="75" t="s">
        <v>43</v>
      </c>
      <c r="O149" s="185">
        <v>0.25</v>
      </c>
      <c r="P149" s="186">
        <v>0.5</v>
      </c>
      <c r="Q149" s="186">
        <v>0.75</v>
      </c>
      <c r="R149" s="187">
        <v>1</v>
      </c>
      <c r="S149" s="14">
        <f t="shared" ref="S149" si="511">SUM(O149:O149)*M149</f>
        <v>0.05</v>
      </c>
      <c r="T149" s="15">
        <f t="shared" ref="T149" si="512">SUM(P149:P149)*M149</f>
        <v>0.1</v>
      </c>
      <c r="U149" s="15">
        <f t="shared" ref="U149" si="513">SUM(Q149:Q149)*M149</f>
        <v>0.15000000000000002</v>
      </c>
      <c r="V149" s="15">
        <f t="shared" ref="V149" si="514">SUM(R149:R149)*M149</f>
        <v>0.2</v>
      </c>
      <c r="W149" s="103">
        <f t="shared" si="496"/>
        <v>0.2</v>
      </c>
      <c r="X149" s="230"/>
      <c r="Y149" s="230"/>
      <c r="Z149" s="230"/>
      <c r="AA149" s="230"/>
      <c r="AB149" s="232"/>
      <c r="AC149" s="658"/>
      <c r="AD149" s="1347"/>
      <c r="AE149" s="266" t="str">
        <f t="shared" ref="AE149" si="515">+IF(O150&gt;O149,"SUPERADA",IF(O150=O149,"EQUILIBRADA",IF(O150&lt;O149,"PARA MEJORAR")))</f>
        <v>PARA MEJORAR</v>
      </c>
      <c r="AF149" s="1115"/>
      <c r="AG149" s="377"/>
      <c r="AH149" s="377"/>
      <c r="AI149" s="1146"/>
      <c r="AJ149" s="18"/>
      <c r="AK149" s="116"/>
      <c r="AL149" s="116"/>
      <c r="AM149" s="116"/>
      <c r="AN149" s="116"/>
      <c r="AO149" s="19"/>
    </row>
    <row r="150" spans="1:41" ht="39.950000000000003" customHeight="1" thickBot="1" x14ac:dyDescent="0.25">
      <c r="A150" s="595"/>
      <c r="B150" s="1160"/>
      <c r="C150" s="1106"/>
      <c r="D150" s="1081"/>
      <c r="E150" s="1079"/>
      <c r="F150" s="1111"/>
      <c r="G150" s="1118"/>
      <c r="H150" s="1120"/>
      <c r="I150" s="1103"/>
      <c r="J150" s="1103"/>
      <c r="K150" s="1132"/>
      <c r="L150" s="1063"/>
      <c r="M150" s="1129"/>
      <c r="N150" s="74" t="s">
        <v>49</v>
      </c>
      <c r="O150" s="141">
        <v>0</v>
      </c>
      <c r="P150" s="136">
        <v>0</v>
      </c>
      <c r="Q150" s="136">
        <v>0</v>
      </c>
      <c r="R150" s="139">
        <v>0</v>
      </c>
      <c r="S150" s="9">
        <f t="shared" ref="S150" si="516">SUM(O150:O150)*M149</f>
        <v>0</v>
      </c>
      <c r="T150" s="10">
        <f t="shared" ref="T150" si="517">SUM(P150:P150)*M149</f>
        <v>0</v>
      </c>
      <c r="U150" s="10">
        <f t="shared" ref="U150" si="518">SUM(Q150:Q150)*M149</f>
        <v>0</v>
      </c>
      <c r="V150" s="10">
        <f t="shared" ref="V150" si="519">SUM(R150:R150)*M149</f>
        <v>0</v>
      </c>
      <c r="W150" s="102">
        <f t="shared" si="496"/>
        <v>0</v>
      </c>
      <c r="X150" s="230"/>
      <c r="Y150" s="230"/>
      <c r="Z150" s="230"/>
      <c r="AA150" s="230"/>
      <c r="AB150" s="232"/>
      <c r="AC150" s="658"/>
      <c r="AD150" s="1347"/>
      <c r="AE150" s="267"/>
      <c r="AF150" s="1115"/>
      <c r="AG150" s="377"/>
      <c r="AH150" s="377"/>
      <c r="AI150" s="1146"/>
      <c r="AJ150" s="18"/>
      <c r="AK150" s="116"/>
      <c r="AL150" s="116"/>
      <c r="AM150" s="116"/>
      <c r="AN150" s="116"/>
      <c r="AO150" s="19"/>
    </row>
    <row r="151" spans="1:41" ht="39.950000000000003" customHeight="1" x14ac:dyDescent="0.2">
      <c r="A151" s="595"/>
      <c r="B151" s="1160"/>
      <c r="C151" s="1106"/>
      <c r="D151" s="1081"/>
      <c r="E151" s="1079"/>
      <c r="F151" s="1111"/>
      <c r="G151" s="1118"/>
      <c r="H151" s="1120"/>
      <c r="I151" s="1103"/>
      <c r="J151" s="1103"/>
      <c r="K151" s="1132"/>
      <c r="L151" s="1063" t="s">
        <v>198</v>
      </c>
      <c r="M151" s="1129">
        <v>0.2</v>
      </c>
      <c r="N151" s="75" t="s">
        <v>43</v>
      </c>
      <c r="O151" s="185">
        <v>0.25</v>
      </c>
      <c r="P151" s="186">
        <v>0.5</v>
      </c>
      <c r="Q151" s="186">
        <v>0.75</v>
      </c>
      <c r="R151" s="187">
        <v>1</v>
      </c>
      <c r="S151" s="14">
        <f t="shared" ref="S151" si="520">SUM(O151:O151)*M151</f>
        <v>0.05</v>
      </c>
      <c r="T151" s="15">
        <f t="shared" ref="T151" si="521">SUM(P151:P151)*M151</f>
        <v>0.1</v>
      </c>
      <c r="U151" s="15">
        <f t="shared" ref="U151" si="522">SUM(Q151:Q151)*M151</f>
        <v>0.15000000000000002</v>
      </c>
      <c r="V151" s="15">
        <f t="shared" ref="V151" si="523">SUM(R151:R151)*M151</f>
        <v>0.2</v>
      </c>
      <c r="W151" s="103">
        <f t="shared" si="496"/>
        <v>0.2</v>
      </c>
      <c r="X151" s="230"/>
      <c r="Y151" s="230"/>
      <c r="Z151" s="230"/>
      <c r="AA151" s="230"/>
      <c r="AB151" s="232"/>
      <c r="AC151" s="658"/>
      <c r="AD151" s="1347"/>
      <c r="AE151" s="266" t="str">
        <f t="shared" ref="AE151" si="524">+IF(O152&gt;O151,"SUPERADA",IF(O152=O151,"EQUILIBRADA",IF(O152&lt;O151,"PARA MEJORAR")))</f>
        <v>PARA MEJORAR</v>
      </c>
      <c r="AF151" s="1115"/>
      <c r="AG151" s="377"/>
      <c r="AH151" s="377"/>
      <c r="AI151" s="1146"/>
      <c r="AJ151" s="18"/>
      <c r="AK151" s="116"/>
      <c r="AL151" s="116"/>
      <c r="AM151" s="116"/>
      <c r="AN151" s="116"/>
      <c r="AO151" s="19"/>
    </row>
    <row r="152" spans="1:41" ht="39.950000000000003" customHeight="1" thickBot="1" x14ac:dyDescent="0.25">
      <c r="A152" s="595"/>
      <c r="B152" s="1160"/>
      <c r="C152" s="1107"/>
      <c r="D152" s="1108"/>
      <c r="E152" s="1109"/>
      <c r="F152" s="1112"/>
      <c r="G152" s="1119"/>
      <c r="H152" s="1121"/>
      <c r="I152" s="1104"/>
      <c r="J152" s="1104"/>
      <c r="K152" s="1133"/>
      <c r="L152" s="1064"/>
      <c r="M152" s="1113"/>
      <c r="N152" s="74" t="s">
        <v>49</v>
      </c>
      <c r="O152" s="147">
        <v>0</v>
      </c>
      <c r="P152" s="138">
        <v>0</v>
      </c>
      <c r="Q152" s="138">
        <v>0</v>
      </c>
      <c r="R152" s="140">
        <v>0</v>
      </c>
      <c r="S152" s="22">
        <f t="shared" ref="S152" si="525">SUM(O152:O152)*M151</f>
        <v>0</v>
      </c>
      <c r="T152" s="23">
        <f t="shared" ref="T152" si="526">SUM(P152:P152)*M151</f>
        <v>0</v>
      </c>
      <c r="U152" s="23">
        <f t="shared" ref="U152" si="527">SUM(Q152:Q152)*M151</f>
        <v>0</v>
      </c>
      <c r="V152" s="23">
        <f t="shared" ref="V152" si="528">SUM(R152:R152)*M151</f>
        <v>0</v>
      </c>
      <c r="W152" s="105">
        <f t="shared" si="496"/>
        <v>0</v>
      </c>
      <c r="X152" s="233"/>
      <c r="Y152" s="233"/>
      <c r="Z152" s="233"/>
      <c r="AA152" s="233"/>
      <c r="AB152" s="234"/>
      <c r="AC152" s="658"/>
      <c r="AD152" s="1347"/>
      <c r="AE152" s="267"/>
      <c r="AF152" s="1116"/>
      <c r="AG152" s="267"/>
      <c r="AH152" s="377"/>
      <c r="AI152" s="1146"/>
      <c r="AJ152" s="18"/>
      <c r="AK152" s="116"/>
      <c r="AL152" s="116"/>
      <c r="AM152" s="116"/>
      <c r="AN152" s="116"/>
      <c r="AO152" s="19"/>
    </row>
    <row r="153" spans="1:41" ht="39.950000000000003" customHeight="1" x14ac:dyDescent="0.2">
      <c r="A153" s="595"/>
      <c r="B153" s="1160"/>
      <c r="C153" s="1074">
        <v>9</v>
      </c>
      <c r="D153" s="1076" t="s">
        <v>199</v>
      </c>
      <c r="E153" s="1078">
        <v>11</v>
      </c>
      <c r="F153" s="1080" t="s">
        <v>200</v>
      </c>
      <c r="G153" s="1094" t="s">
        <v>199</v>
      </c>
      <c r="H153" s="1096">
        <v>18</v>
      </c>
      <c r="I153" s="1098" t="s">
        <v>201</v>
      </c>
      <c r="J153" s="1098" t="s">
        <v>168</v>
      </c>
      <c r="K153" s="1122">
        <f>AB153</f>
        <v>0</v>
      </c>
      <c r="L153" s="1124" t="s">
        <v>202</v>
      </c>
      <c r="M153" s="1125">
        <v>0.25</v>
      </c>
      <c r="N153" s="73" t="s">
        <v>43</v>
      </c>
      <c r="O153" s="180">
        <v>0.25</v>
      </c>
      <c r="P153" s="180">
        <v>0.5</v>
      </c>
      <c r="Q153" s="180">
        <v>1</v>
      </c>
      <c r="R153" s="180">
        <v>1</v>
      </c>
      <c r="S153" s="6">
        <f t="shared" ref="S153" si="529">SUM(O153:O153)*M153</f>
        <v>6.25E-2</v>
      </c>
      <c r="T153" s="7">
        <f t="shared" ref="T153" si="530">SUM(P153:P153)*M153</f>
        <v>0.125</v>
      </c>
      <c r="U153" s="7">
        <f t="shared" ref="U153" si="531">SUM(Q153:Q153)*M153</f>
        <v>0.25</v>
      </c>
      <c r="V153" s="7">
        <f t="shared" ref="V153" si="532">SUM(R153:R153)*M153</f>
        <v>0.25</v>
      </c>
      <c r="W153" s="101">
        <f t="shared" si="496"/>
        <v>0.25</v>
      </c>
      <c r="X153" s="229">
        <f>+S154+S156+S158+S160</f>
        <v>0</v>
      </c>
      <c r="Y153" s="229">
        <f>+T154+T156+T158+T160</f>
        <v>0</v>
      </c>
      <c r="Z153" s="229">
        <f>+U154+U156+U158+U160</f>
        <v>0</v>
      </c>
      <c r="AA153" s="229">
        <f>+V154+V156+V158+V160</f>
        <v>0</v>
      </c>
      <c r="AB153" s="231">
        <f>+W154+W156+W158+W160</f>
        <v>0</v>
      </c>
      <c r="AC153" s="658"/>
      <c r="AD153" s="1347"/>
      <c r="AE153" s="266" t="str">
        <f t="shared" ref="AE153" si="533">+IF(O154&gt;O153,"SUPERADA",IF(O154=O153,"EQUILIBRADA",IF(O154&lt;O153,"PARA MEJORAR")))</f>
        <v>PARA MEJORAR</v>
      </c>
      <c r="AF153" s="1115" t="str">
        <f>IF(COUNTIF(AE153:AE160,"PARA MEJORAR")&gt;=1,"PARA MEJORAR","BIEN")</f>
        <v>PARA MEJORAR</v>
      </c>
      <c r="AG153" s="266" t="str">
        <f>IF(COUNTIF(AF153:AF160,"PARA MEJORAR")&gt;=1,"PARA MEJORAR","BIEN")</f>
        <v>PARA MEJORAR</v>
      </c>
      <c r="AH153" s="377"/>
      <c r="AI153" s="1146"/>
      <c r="AJ153" s="24"/>
      <c r="AK153" s="25"/>
      <c r="AL153" s="25"/>
      <c r="AM153" s="25"/>
      <c r="AN153" s="25"/>
      <c r="AO153" s="26"/>
    </row>
    <row r="154" spans="1:41" ht="39.950000000000003" customHeight="1" thickBot="1" x14ac:dyDescent="0.25">
      <c r="A154" s="595"/>
      <c r="B154" s="1160"/>
      <c r="C154" s="1075"/>
      <c r="D154" s="1077"/>
      <c r="E154" s="1079"/>
      <c r="F154" s="1081"/>
      <c r="G154" s="1095"/>
      <c r="H154" s="1097"/>
      <c r="I154" s="1099"/>
      <c r="J154" s="1099"/>
      <c r="K154" s="1123"/>
      <c r="L154" s="1063"/>
      <c r="M154" s="1126"/>
      <c r="N154" s="71" t="s">
        <v>49</v>
      </c>
      <c r="O154" s="136">
        <v>0</v>
      </c>
      <c r="P154" s="136">
        <v>0</v>
      </c>
      <c r="Q154" s="136">
        <v>0</v>
      </c>
      <c r="R154" s="139">
        <v>0</v>
      </c>
      <c r="S154" s="9">
        <f t="shared" ref="S154" si="534">SUM(O154:O154)*M153</f>
        <v>0</v>
      </c>
      <c r="T154" s="10">
        <f t="shared" ref="T154" si="535">SUM(P154:P154)*M153</f>
        <v>0</v>
      </c>
      <c r="U154" s="10">
        <f t="shared" ref="U154" si="536">SUM(Q154:Q154)*M153</f>
        <v>0</v>
      </c>
      <c r="V154" s="10">
        <f t="shared" ref="V154" si="537">SUM(R154:R154)*M153</f>
        <v>0</v>
      </c>
      <c r="W154" s="102">
        <f t="shared" si="496"/>
        <v>0</v>
      </c>
      <c r="X154" s="230"/>
      <c r="Y154" s="230"/>
      <c r="Z154" s="230"/>
      <c r="AA154" s="230"/>
      <c r="AB154" s="232"/>
      <c r="AC154" s="658"/>
      <c r="AD154" s="1347"/>
      <c r="AE154" s="267"/>
      <c r="AF154" s="1115"/>
      <c r="AG154" s="377"/>
      <c r="AH154" s="377"/>
      <c r="AI154" s="1146"/>
      <c r="AJ154" s="18"/>
      <c r="AK154" s="116"/>
      <c r="AL154" s="116"/>
      <c r="AM154" s="116"/>
      <c r="AN154" s="116"/>
      <c r="AO154" s="19"/>
    </row>
    <row r="155" spans="1:41" ht="39.950000000000003" customHeight="1" x14ac:dyDescent="0.2">
      <c r="A155" s="595"/>
      <c r="B155" s="1160"/>
      <c r="C155" s="1075"/>
      <c r="D155" s="1077"/>
      <c r="E155" s="1079"/>
      <c r="F155" s="1081"/>
      <c r="G155" s="1095"/>
      <c r="H155" s="1097"/>
      <c r="I155" s="1099"/>
      <c r="J155" s="1099"/>
      <c r="K155" s="1123"/>
      <c r="L155" s="1063" t="s">
        <v>203</v>
      </c>
      <c r="M155" s="1113">
        <v>0.25</v>
      </c>
      <c r="N155" s="70" t="s">
        <v>43</v>
      </c>
      <c r="O155" s="186">
        <v>0</v>
      </c>
      <c r="P155" s="186">
        <v>0</v>
      </c>
      <c r="Q155" s="186">
        <v>0.5</v>
      </c>
      <c r="R155" s="186">
        <v>1</v>
      </c>
      <c r="S155" s="14">
        <f t="shared" ref="S155" si="538">SUM(O155:O155)*M155</f>
        <v>0</v>
      </c>
      <c r="T155" s="15">
        <f t="shared" ref="T155" si="539">SUM(P155:P155)*M155</f>
        <v>0</v>
      </c>
      <c r="U155" s="15">
        <f t="shared" ref="U155" si="540">SUM(Q155:Q155)*M155</f>
        <v>0.125</v>
      </c>
      <c r="V155" s="15">
        <f t="shared" ref="V155" si="541">SUM(R155:R155)*M155</f>
        <v>0.25</v>
      </c>
      <c r="W155" s="103">
        <f t="shared" si="496"/>
        <v>0.25</v>
      </c>
      <c r="X155" s="230"/>
      <c r="Y155" s="230"/>
      <c r="Z155" s="230"/>
      <c r="AA155" s="230"/>
      <c r="AB155" s="232"/>
      <c r="AC155" s="658"/>
      <c r="AD155" s="1347"/>
      <c r="AE155" s="266" t="str">
        <f t="shared" ref="AE155" si="542">+IF(O156&gt;O155,"SUPERADA",IF(O156=O155,"EQUILIBRADA",IF(O156&lt;O155,"PARA MEJORAR")))</f>
        <v>EQUILIBRADA</v>
      </c>
      <c r="AF155" s="1115"/>
      <c r="AG155" s="377"/>
      <c r="AH155" s="377"/>
      <c r="AI155" s="1146"/>
      <c r="AJ155" s="18"/>
      <c r="AK155" s="116"/>
      <c r="AL155" s="116"/>
      <c r="AM155" s="116"/>
      <c r="AN155" s="116"/>
      <c r="AO155" s="19"/>
    </row>
    <row r="156" spans="1:41" ht="39.950000000000003" customHeight="1" thickBot="1" x14ac:dyDescent="0.25">
      <c r="A156" s="595"/>
      <c r="B156" s="1160"/>
      <c r="C156" s="1075"/>
      <c r="D156" s="1077"/>
      <c r="E156" s="1079"/>
      <c r="F156" s="1081"/>
      <c r="G156" s="1095"/>
      <c r="H156" s="1097"/>
      <c r="I156" s="1099"/>
      <c r="J156" s="1099"/>
      <c r="K156" s="1123"/>
      <c r="L156" s="1063"/>
      <c r="M156" s="1126"/>
      <c r="N156" s="71" t="s">
        <v>49</v>
      </c>
      <c r="O156" s="136">
        <v>0</v>
      </c>
      <c r="P156" s="136">
        <v>0</v>
      </c>
      <c r="Q156" s="136">
        <v>0</v>
      </c>
      <c r="R156" s="139">
        <v>0</v>
      </c>
      <c r="S156" s="9">
        <f t="shared" ref="S156" si="543">SUM(O156:O156)*M155</f>
        <v>0</v>
      </c>
      <c r="T156" s="10">
        <f t="shared" ref="T156" si="544">SUM(P156:P156)*M155</f>
        <v>0</v>
      </c>
      <c r="U156" s="10">
        <f t="shared" ref="U156" si="545">SUM(Q156:Q156)*M155</f>
        <v>0</v>
      </c>
      <c r="V156" s="10">
        <f t="shared" ref="V156" si="546">SUM(R156:R156)*M155</f>
        <v>0</v>
      </c>
      <c r="W156" s="102">
        <f t="shared" si="496"/>
        <v>0</v>
      </c>
      <c r="X156" s="230"/>
      <c r="Y156" s="230"/>
      <c r="Z156" s="230"/>
      <c r="AA156" s="230"/>
      <c r="AB156" s="232"/>
      <c r="AC156" s="658"/>
      <c r="AD156" s="1347"/>
      <c r="AE156" s="267"/>
      <c r="AF156" s="1115"/>
      <c r="AG156" s="377"/>
      <c r="AH156" s="377"/>
      <c r="AI156" s="1146"/>
      <c r="AJ156" s="18"/>
      <c r="AK156" s="116"/>
      <c r="AL156" s="116"/>
      <c r="AM156" s="116"/>
      <c r="AN156" s="116"/>
      <c r="AO156" s="19"/>
    </row>
    <row r="157" spans="1:41" ht="39.950000000000003" customHeight="1" x14ac:dyDescent="0.2">
      <c r="A157" s="595"/>
      <c r="B157" s="1160"/>
      <c r="C157" s="1075"/>
      <c r="D157" s="1077"/>
      <c r="E157" s="1079"/>
      <c r="F157" s="1081"/>
      <c r="G157" s="1095"/>
      <c r="H157" s="1097"/>
      <c r="I157" s="1099"/>
      <c r="J157" s="1099"/>
      <c r="K157" s="1123"/>
      <c r="L157" s="1063" t="s">
        <v>204</v>
      </c>
      <c r="M157" s="1113">
        <v>0.25</v>
      </c>
      <c r="N157" s="70" t="s">
        <v>43</v>
      </c>
      <c r="O157" s="186">
        <v>0.25</v>
      </c>
      <c r="P157" s="186">
        <v>0.5</v>
      </c>
      <c r="Q157" s="186">
        <v>1</v>
      </c>
      <c r="R157" s="187">
        <v>1</v>
      </c>
      <c r="S157" s="14">
        <f t="shared" ref="S157" si="547">SUM(O157:O157)*M157</f>
        <v>6.25E-2</v>
      </c>
      <c r="T157" s="15">
        <f t="shared" ref="T157" si="548">SUM(P157:P157)*M157</f>
        <v>0.125</v>
      </c>
      <c r="U157" s="15">
        <f t="shared" ref="U157" si="549">SUM(Q157:Q157)*M157</f>
        <v>0.25</v>
      </c>
      <c r="V157" s="15">
        <f t="shared" ref="V157" si="550">SUM(R157:R157)*M157</f>
        <v>0.25</v>
      </c>
      <c r="W157" s="103">
        <f t="shared" si="496"/>
        <v>0.25</v>
      </c>
      <c r="X157" s="230"/>
      <c r="Y157" s="230"/>
      <c r="Z157" s="230"/>
      <c r="AA157" s="230"/>
      <c r="AB157" s="232"/>
      <c r="AC157" s="658"/>
      <c r="AD157" s="1347"/>
      <c r="AE157" s="266" t="str">
        <f t="shared" ref="AE157" si="551">+IF(O158&gt;O157,"SUPERADA",IF(O158=O157,"EQUILIBRADA",IF(O158&lt;O157,"PARA MEJORAR")))</f>
        <v>PARA MEJORAR</v>
      </c>
      <c r="AF157" s="1115"/>
      <c r="AG157" s="377"/>
      <c r="AH157" s="377"/>
      <c r="AI157" s="1146"/>
      <c r="AJ157" s="18"/>
      <c r="AK157" s="116"/>
      <c r="AL157" s="116"/>
      <c r="AM157" s="116"/>
      <c r="AN157" s="116"/>
      <c r="AO157" s="19"/>
    </row>
    <row r="158" spans="1:41" ht="39.950000000000003" customHeight="1" thickBot="1" x14ac:dyDescent="0.25">
      <c r="A158" s="595"/>
      <c r="B158" s="1160"/>
      <c r="C158" s="1075"/>
      <c r="D158" s="1077"/>
      <c r="E158" s="1079"/>
      <c r="F158" s="1081"/>
      <c r="G158" s="1095"/>
      <c r="H158" s="1097"/>
      <c r="I158" s="1099"/>
      <c r="J158" s="1099"/>
      <c r="K158" s="1123"/>
      <c r="L158" s="1063"/>
      <c r="M158" s="1126"/>
      <c r="N158" s="71" t="s">
        <v>49</v>
      </c>
      <c r="O158" s="136">
        <v>0</v>
      </c>
      <c r="P158" s="136">
        <v>0</v>
      </c>
      <c r="Q158" s="136">
        <v>0</v>
      </c>
      <c r="R158" s="139">
        <v>0</v>
      </c>
      <c r="S158" s="9">
        <f t="shared" ref="S158" si="552">SUM(O158:O158)*M157</f>
        <v>0</v>
      </c>
      <c r="T158" s="10">
        <f t="shared" ref="T158" si="553">SUM(P158:P158)*M157</f>
        <v>0</v>
      </c>
      <c r="U158" s="10">
        <f t="shared" ref="U158" si="554">SUM(Q158:Q158)*M157</f>
        <v>0</v>
      </c>
      <c r="V158" s="10">
        <f t="shared" ref="V158" si="555">SUM(R158:R158)*M157</f>
        <v>0</v>
      </c>
      <c r="W158" s="102">
        <f t="shared" si="496"/>
        <v>0</v>
      </c>
      <c r="X158" s="230"/>
      <c r="Y158" s="230"/>
      <c r="Z158" s="230"/>
      <c r="AA158" s="230"/>
      <c r="AB158" s="232"/>
      <c r="AC158" s="658"/>
      <c r="AD158" s="1347"/>
      <c r="AE158" s="267"/>
      <c r="AF158" s="1115"/>
      <c r="AG158" s="377"/>
      <c r="AH158" s="377"/>
      <c r="AI158" s="1146"/>
      <c r="AJ158" s="18"/>
      <c r="AK158" s="116"/>
      <c r="AL158" s="116"/>
      <c r="AM158" s="116"/>
      <c r="AN158" s="116"/>
      <c r="AO158" s="19"/>
    </row>
    <row r="159" spans="1:41" ht="39.950000000000003" customHeight="1" x14ac:dyDescent="0.2">
      <c r="A159" s="595"/>
      <c r="B159" s="1160"/>
      <c r="C159" s="1075"/>
      <c r="D159" s="1077"/>
      <c r="E159" s="1079"/>
      <c r="F159" s="1081"/>
      <c r="G159" s="1095"/>
      <c r="H159" s="1097"/>
      <c r="I159" s="1099"/>
      <c r="J159" s="1099"/>
      <c r="K159" s="1123"/>
      <c r="L159" s="1063" t="s">
        <v>205</v>
      </c>
      <c r="M159" s="1113">
        <v>0.25</v>
      </c>
      <c r="N159" s="70" t="s">
        <v>43</v>
      </c>
      <c r="O159" s="186">
        <v>0.25</v>
      </c>
      <c r="P159" s="186">
        <v>0.5</v>
      </c>
      <c r="Q159" s="186">
        <v>0.75</v>
      </c>
      <c r="R159" s="187">
        <v>1</v>
      </c>
      <c r="S159" s="14">
        <f t="shared" ref="S159" si="556">SUM(O159:O159)*M159</f>
        <v>6.25E-2</v>
      </c>
      <c r="T159" s="15">
        <f t="shared" ref="T159" si="557">SUM(P159:P159)*M159</f>
        <v>0.125</v>
      </c>
      <c r="U159" s="15">
        <f t="shared" ref="U159" si="558">SUM(Q159:Q159)*M159</f>
        <v>0.1875</v>
      </c>
      <c r="V159" s="15">
        <f t="shared" ref="V159" si="559">SUM(R159:R159)*M159</f>
        <v>0.25</v>
      </c>
      <c r="W159" s="103">
        <f t="shared" si="496"/>
        <v>0.25</v>
      </c>
      <c r="X159" s="230"/>
      <c r="Y159" s="230"/>
      <c r="Z159" s="230"/>
      <c r="AA159" s="230"/>
      <c r="AB159" s="232"/>
      <c r="AC159" s="658"/>
      <c r="AD159" s="1347"/>
      <c r="AE159" s="266" t="str">
        <f t="shared" ref="AE159" si="560">+IF(O160&gt;O159,"SUPERADA",IF(O160=O159,"EQUILIBRADA",IF(O160&lt;O159,"PARA MEJORAR")))</f>
        <v>PARA MEJORAR</v>
      </c>
      <c r="AF159" s="1115"/>
      <c r="AG159" s="377"/>
      <c r="AH159" s="377"/>
      <c r="AI159" s="1146"/>
      <c r="AJ159" s="18"/>
      <c r="AK159" s="116"/>
      <c r="AL159" s="116"/>
      <c r="AM159" s="116"/>
      <c r="AN159" s="116"/>
      <c r="AO159" s="19"/>
    </row>
    <row r="160" spans="1:41" ht="39.950000000000003" customHeight="1" thickBot="1" x14ac:dyDescent="0.25">
      <c r="A160" s="595"/>
      <c r="B160" s="1160"/>
      <c r="C160" s="1075"/>
      <c r="D160" s="1077"/>
      <c r="E160" s="1079"/>
      <c r="F160" s="1081"/>
      <c r="G160" s="1095"/>
      <c r="H160" s="1097"/>
      <c r="I160" s="1099"/>
      <c r="J160" s="1099"/>
      <c r="K160" s="1123"/>
      <c r="L160" s="1064"/>
      <c r="M160" s="1114"/>
      <c r="N160" s="74" t="s">
        <v>49</v>
      </c>
      <c r="O160" s="136">
        <v>0</v>
      </c>
      <c r="P160" s="136">
        <v>0</v>
      </c>
      <c r="Q160" s="136">
        <v>0</v>
      </c>
      <c r="R160" s="139">
        <v>0</v>
      </c>
      <c r="S160" s="20">
        <f t="shared" ref="S160" si="561">SUM(O160:O160)*M159</f>
        <v>0</v>
      </c>
      <c r="T160" s="21">
        <f t="shared" ref="T160" si="562">SUM(P160:P160)*M159</f>
        <v>0</v>
      </c>
      <c r="U160" s="21">
        <f t="shared" ref="U160" si="563">SUM(Q160:Q160)*M159</f>
        <v>0</v>
      </c>
      <c r="V160" s="21">
        <f t="shared" ref="V160" si="564">SUM(R160:R160)*M159</f>
        <v>0</v>
      </c>
      <c r="W160" s="104">
        <f t="shared" si="496"/>
        <v>0</v>
      </c>
      <c r="X160" s="230"/>
      <c r="Y160" s="230"/>
      <c r="Z160" s="230"/>
      <c r="AA160" s="230"/>
      <c r="AB160" s="232"/>
      <c r="AC160" s="658"/>
      <c r="AD160" s="1346"/>
      <c r="AE160" s="267"/>
      <c r="AF160" s="1116"/>
      <c r="AG160" s="377"/>
      <c r="AH160" s="377"/>
      <c r="AI160" s="1146"/>
      <c r="AJ160" s="18"/>
      <c r="AK160" s="116"/>
      <c r="AL160" s="116"/>
      <c r="AM160" s="116"/>
      <c r="AN160" s="116"/>
      <c r="AO160" s="19"/>
    </row>
    <row r="161" spans="1:41" ht="39.950000000000003" customHeight="1" x14ac:dyDescent="0.2">
      <c r="A161" s="595"/>
      <c r="B161" s="1161"/>
      <c r="C161" s="1092"/>
      <c r="D161" s="497"/>
      <c r="E161" s="499"/>
      <c r="F161" s="501"/>
      <c r="G161" s="503" t="s">
        <v>149</v>
      </c>
      <c r="H161" s="505">
        <v>19</v>
      </c>
      <c r="I161" s="507" t="s">
        <v>150</v>
      </c>
      <c r="J161" s="1085" t="s">
        <v>151</v>
      </c>
      <c r="K161" s="1087">
        <v>0</v>
      </c>
      <c r="L161" s="1089" t="s">
        <v>152</v>
      </c>
      <c r="M161" s="1100">
        <v>1</v>
      </c>
      <c r="N161" s="73" t="s">
        <v>43</v>
      </c>
      <c r="O161" s="199">
        <v>0</v>
      </c>
      <c r="P161" s="196">
        <v>0</v>
      </c>
      <c r="Q161" s="197">
        <v>0.5</v>
      </c>
      <c r="R161" s="198">
        <v>1</v>
      </c>
      <c r="S161" s="6">
        <f t="shared" ref="S161" si="565">SUM(O161:O161)*M161</f>
        <v>0</v>
      </c>
      <c r="T161" s="7">
        <f t="shared" ref="T161" si="566">SUM(P161:P161)*M161</f>
        <v>0</v>
      </c>
      <c r="U161" s="7">
        <f t="shared" ref="U161" si="567">SUM(Q161:Q161)*M161</f>
        <v>0.5</v>
      </c>
      <c r="V161" s="7">
        <f t="shared" ref="V161" si="568">SUM(R161:R161)*M161</f>
        <v>1</v>
      </c>
      <c r="W161" s="101">
        <f t="shared" ref="W161:W168" si="569">MAX(S161:V161)</f>
        <v>1</v>
      </c>
      <c r="X161" s="235">
        <f>+S162</f>
        <v>0</v>
      </c>
      <c r="Y161" s="235">
        <f>+T162</f>
        <v>0</v>
      </c>
      <c r="Z161" s="235">
        <f>+U162</f>
        <v>0</v>
      </c>
      <c r="AA161" s="235">
        <f>+V162</f>
        <v>0</v>
      </c>
      <c r="AB161" s="238">
        <f>+W162</f>
        <v>0</v>
      </c>
      <c r="AC161" s="658"/>
      <c r="AD161" s="1345" t="s">
        <v>535</v>
      </c>
      <c r="AE161" s="266" t="str">
        <f t="shared" ref="AE161" si="570">+IF(O162&gt;O161,"SUPERADA",IF(O162=O161,"EQUILIBRADA",IF(O162&lt;O161,"PARA MEJORAR")))</f>
        <v>EQUILIBRADA</v>
      </c>
      <c r="AF161" s="266" t="str">
        <f>IF(COUNTIF(AE161:AE162,"PARA MEJORAR")&gt;=1,"PARA MEJORAR","BIEN")</f>
        <v>BIEN</v>
      </c>
      <c r="AG161" s="266" t="str">
        <f>IF(COUNTIF(AF161:AF162,"PARA MEJORAR")&gt;=1,"PARA MEJORAR","BIEN")</f>
        <v>BIEN</v>
      </c>
      <c r="AH161" s="377"/>
      <c r="AI161" s="1146"/>
      <c r="AJ161" s="27"/>
      <c r="AK161" s="28"/>
      <c r="AL161" s="28"/>
      <c r="AM161" s="28"/>
      <c r="AN161" s="28"/>
      <c r="AO161" s="29"/>
    </row>
    <row r="162" spans="1:41" ht="39.950000000000003" customHeight="1" thickBot="1" x14ac:dyDescent="0.25">
      <c r="A162" s="595"/>
      <c r="B162" s="1161"/>
      <c r="C162" s="1093"/>
      <c r="D162" s="498"/>
      <c r="E162" s="500"/>
      <c r="F162" s="502"/>
      <c r="G162" s="504"/>
      <c r="H162" s="506"/>
      <c r="I162" s="508"/>
      <c r="J162" s="1086"/>
      <c r="K162" s="1088"/>
      <c r="L162" s="1090"/>
      <c r="M162" s="1101"/>
      <c r="N162" s="72" t="s">
        <v>49</v>
      </c>
      <c r="O162" s="160">
        <v>0</v>
      </c>
      <c r="P162" s="156">
        <v>0</v>
      </c>
      <c r="Q162" s="145">
        <v>0</v>
      </c>
      <c r="R162" s="157">
        <v>0</v>
      </c>
      <c r="S162" s="20">
        <f t="shared" ref="S162" si="571">SUM(O162:O162)*M161</f>
        <v>0</v>
      </c>
      <c r="T162" s="21">
        <f t="shared" ref="T162" si="572">SUM(P162:P162)*M161</f>
        <v>0</v>
      </c>
      <c r="U162" s="21">
        <f t="shared" ref="U162" si="573">SUM(Q162:Q162)*M161</f>
        <v>0</v>
      </c>
      <c r="V162" s="21">
        <f t="shared" ref="V162" si="574">SUM(R162:R162)*M161</f>
        <v>0</v>
      </c>
      <c r="W162" s="104">
        <f t="shared" si="569"/>
        <v>0</v>
      </c>
      <c r="X162" s="237"/>
      <c r="Y162" s="237"/>
      <c r="Z162" s="237"/>
      <c r="AA162" s="237"/>
      <c r="AB162" s="432"/>
      <c r="AC162" s="658"/>
      <c r="AD162" s="1346"/>
      <c r="AE162" s="267"/>
      <c r="AF162" s="377"/>
      <c r="AG162" s="377"/>
      <c r="AH162" s="377"/>
      <c r="AI162" s="1146"/>
      <c r="AJ162" s="18"/>
      <c r="AK162" s="116"/>
      <c r="AL162" s="116"/>
      <c r="AM162" s="116"/>
      <c r="AN162" s="116"/>
      <c r="AO162" s="19"/>
    </row>
    <row r="163" spans="1:41" ht="39.950000000000003" customHeight="1" x14ac:dyDescent="0.2">
      <c r="A163" s="1044" t="s">
        <v>35</v>
      </c>
      <c r="B163" s="1046" t="s">
        <v>206</v>
      </c>
      <c r="C163" s="963">
        <v>10</v>
      </c>
      <c r="D163" s="996" t="s">
        <v>207</v>
      </c>
      <c r="E163" s="1050">
        <v>12</v>
      </c>
      <c r="F163" s="973" t="s">
        <v>208</v>
      </c>
      <c r="G163" s="1065" t="s">
        <v>209</v>
      </c>
      <c r="H163" s="1068">
        <v>20</v>
      </c>
      <c r="I163" s="1025" t="s">
        <v>210</v>
      </c>
      <c r="J163" s="1025" t="s">
        <v>211</v>
      </c>
      <c r="K163" s="955">
        <v>0</v>
      </c>
      <c r="L163" s="1018" t="s">
        <v>212</v>
      </c>
      <c r="M163" s="1042">
        <v>0.3</v>
      </c>
      <c r="N163" s="73" t="s">
        <v>43</v>
      </c>
      <c r="O163" s="176">
        <v>0.5</v>
      </c>
      <c r="P163" s="176">
        <v>1</v>
      </c>
      <c r="Q163" s="176">
        <v>1</v>
      </c>
      <c r="R163" s="178">
        <v>1</v>
      </c>
      <c r="S163" s="14">
        <f t="shared" ref="S163" si="575">SUM(O163:O163)*M163</f>
        <v>0.15</v>
      </c>
      <c r="T163" s="15">
        <f t="shared" ref="T163" si="576">SUM(P163:P163)*M163</f>
        <v>0.3</v>
      </c>
      <c r="U163" s="15">
        <f t="shared" ref="U163" si="577">SUM(Q163:Q163)*M163</f>
        <v>0.3</v>
      </c>
      <c r="V163" s="15">
        <f t="shared" ref="V163" si="578">SUM(R163:R163)*M163</f>
        <v>0.3</v>
      </c>
      <c r="W163" s="103">
        <f t="shared" si="569"/>
        <v>0.3</v>
      </c>
      <c r="X163" s="229">
        <f>+S164+S166+S168</f>
        <v>0</v>
      </c>
      <c r="Y163" s="229">
        <f>+T164+T166+T168</f>
        <v>0</v>
      </c>
      <c r="Z163" s="229">
        <f>+U164+U166+U168</f>
        <v>0</v>
      </c>
      <c r="AA163" s="229">
        <f>+V164+V166+V168</f>
        <v>0</v>
      </c>
      <c r="AB163" s="231">
        <f>+W164+W166+W168</f>
        <v>0</v>
      </c>
      <c r="AC163" s="657" t="s">
        <v>111</v>
      </c>
      <c r="AD163" s="1036" t="s">
        <v>213</v>
      </c>
      <c r="AE163" s="266" t="str">
        <f t="shared" ref="AE163" si="579">+IF(O164&gt;O163,"SUPERADA",IF(O164=O163,"EQUILIBRADA",IF(O164&lt;O163,"PARA MEJORAR")))</f>
        <v>PARA MEJORAR</v>
      </c>
      <c r="AF163" s="951" t="str">
        <f>IF(COUNTIF(AE163:AE168,"PARA MEJORAR")&gt;=1,"PARA MEJORAR","BIEN")</f>
        <v>PARA MEJORAR</v>
      </c>
      <c r="AG163" s="963">
        <v>10</v>
      </c>
      <c r="AH163" s="1040"/>
      <c r="AI163" s="1028" t="s">
        <v>161</v>
      </c>
      <c r="AJ163" s="27"/>
      <c r="AK163" s="28"/>
      <c r="AL163" s="28"/>
      <c r="AM163" s="28"/>
      <c r="AN163" s="28"/>
      <c r="AO163" s="29"/>
    </row>
    <row r="164" spans="1:41" ht="39.950000000000003" customHeight="1" thickBot="1" x14ac:dyDescent="0.25">
      <c r="A164" s="1045"/>
      <c r="B164" s="1047"/>
      <c r="C164" s="964"/>
      <c r="D164" s="997"/>
      <c r="E164" s="1051"/>
      <c r="F164" s="974"/>
      <c r="G164" s="1066"/>
      <c r="H164" s="1001"/>
      <c r="I164" s="990"/>
      <c r="J164" s="990"/>
      <c r="K164" s="956"/>
      <c r="L164" s="1019"/>
      <c r="M164" s="1031"/>
      <c r="N164" s="71" t="s">
        <v>49</v>
      </c>
      <c r="O164" s="136">
        <v>0</v>
      </c>
      <c r="P164" s="136">
        <v>0</v>
      </c>
      <c r="Q164" s="136">
        <v>0</v>
      </c>
      <c r="R164" s="139">
        <v>0</v>
      </c>
      <c r="S164" s="9">
        <f t="shared" ref="S164" si="580">SUM(O164:O164)*M163</f>
        <v>0</v>
      </c>
      <c r="T164" s="10">
        <f t="shared" ref="T164" si="581">SUM(P164:P164)*M163</f>
        <v>0</v>
      </c>
      <c r="U164" s="10">
        <f t="shared" ref="U164" si="582">SUM(Q164:Q164)*M163</f>
        <v>0</v>
      </c>
      <c r="V164" s="10">
        <f t="shared" ref="V164" si="583">SUM(R164:R164)*M163</f>
        <v>0</v>
      </c>
      <c r="W164" s="102">
        <f t="shared" si="569"/>
        <v>0</v>
      </c>
      <c r="X164" s="230"/>
      <c r="Y164" s="230"/>
      <c r="Z164" s="230"/>
      <c r="AA164" s="230"/>
      <c r="AB164" s="232"/>
      <c r="AC164" s="658"/>
      <c r="AD164" s="1037"/>
      <c r="AE164" s="267"/>
      <c r="AF164" s="952"/>
      <c r="AG164" s="964"/>
      <c r="AH164" s="1041"/>
      <c r="AI164" s="1029"/>
      <c r="AJ164" s="57"/>
      <c r="AK164" s="117"/>
      <c r="AL164" s="117"/>
      <c r="AM164" s="117"/>
      <c r="AN164" s="117"/>
      <c r="AO164" s="58"/>
    </row>
    <row r="165" spans="1:41" ht="39.950000000000003" customHeight="1" x14ac:dyDescent="0.2">
      <c r="A165" s="1045"/>
      <c r="B165" s="1047"/>
      <c r="C165" s="964"/>
      <c r="D165" s="997"/>
      <c r="E165" s="1051"/>
      <c r="F165" s="974"/>
      <c r="G165" s="1066"/>
      <c r="H165" s="1001"/>
      <c r="I165" s="990"/>
      <c r="J165" s="990"/>
      <c r="K165" s="956"/>
      <c r="L165" s="1020" t="s">
        <v>214</v>
      </c>
      <c r="M165" s="1030">
        <v>0.6</v>
      </c>
      <c r="N165" s="70" t="s">
        <v>43</v>
      </c>
      <c r="O165" s="186">
        <v>0</v>
      </c>
      <c r="P165" s="186">
        <v>0.25</v>
      </c>
      <c r="Q165" s="186">
        <v>0.5</v>
      </c>
      <c r="R165" s="187">
        <v>1</v>
      </c>
      <c r="S165" s="14">
        <f t="shared" ref="S165" si="584">SUM(O165:O165)*M165</f>
        <v>0</v>
      </c>
      <c r="T165" s="15">
        <f t="shared" ref="T165" si="585">SUM(P165:P165)*M165</f>
        <v>0.15</v>
      </c>
      <c r="U165" s="15">
        <f t="shared" ref="U165" si="586">SUM(Q165:Q165)*M165</f>
        <v>0.3</v>
      </c>
      <c r="V165" s="15">
        <f t="shared" ref="V165" si="587">SUM(R165:R165)*M165</f>
        <v>0.6</v>
      </c>
      <c r="W165" s="103">
        <f t="shared" si="569"/>
        <v>0.6</v>
      </c>
      <c r="X165" s="230"/>
      <c r="Y165" s="230"/>
      <c r="Z165" s="230"/>
      <c r="AA165" s="230"/>
      <c r="AB165" s="232"/>
      <c r="AC165" s="658"/>
      <c r="AD165" s="1037"/>
      <c r="AE165" s="266" t="str">
        <f t="shared" ref="AE165" si="588">+IF(O166&gt;O165,"SUPERADA",IF(O166=O165,"EQUILIBRADA",IF(O166&lt;O165,"PARA MEJORAR")))</f>
        <v>EQUILIBRADA</v>
      </c>
      <c r="AF165" s="952"/>
      <c r="AG165" s="964"/>
      <c r="AH165" s="1041"/>
      <c r="AI165" s="1029"/>
      <c r="AJ165" s="57"/>
      <c r="AK165" s="117"/>
      <c r="AL165" s="117"/>
      <c r="AM165" s="117"/>
      <c r="AN165" s="117"/>
      <c r="AO165" s="58"/>
    </row>
    <row r="166" spans="1:41" ht="39.950000000000003" customHeight="1" thickBot="1" x14ac:dyDescent="0.25">
      <c r="A166" s="1045"/>
      <c r="B166" s="1047"/>
      <c r="C166" s="964"/>
      <c r="D166" s="997"/>
      <c r="E166" s="1051"/>
      <c r="F166" s="974"/>
      <c r="G166" s="1066"/>
      <c r="H166" s="1001"/>
      <c r="I166" s="990"/>
      <c r="J166" s="990"/>
      <c r="K166" s="956"/>
      <c r="L166" s="1019"/>
      <c r="M166" s="1031"/>
      <c r="N166" s="71" t="s">
        <v>49</v>
      </c>
      <c r="O166" s="136">
        <v>0</v>
      </c>
      <c r="P166" s="136">
        <v>0</v>
      </c>
      <c r="Q166" s="136">
        <v>0</v>
      </c>
      <c r="R166" s="139">
        <v>0</v>
      </c>
      <c r="S166" s="9">
        <f t="shared" ref="S166" si="589">SUM(O166:O166)*M165</f>
        <v>0</v>
      </c>
      <c r="T166" s="10">
        <f t="shared" ref="T166" si="590">SUM(P166:P166)*M165</f>
        <v>0</v>
      </c>
      <c r="U166" s="10">
        <f t="shared" ref="U166" si="591">SUM(Q166:Q166)*M165</f>
        <v>0</v>
      </c>
      <c r="V166" s="10">
        <f t="shared" ref="V166" si="592">SUM(R166:R166)*M165</f>
        <v>0</v>
      </c>
      <c r="W166" s="102">
        <f t="shared" si="569"/>
        <v>0</v>
      </c>
      <c r="X166" s="230"/>
      <c r="Y166" s="230"/>
      <c r="Z166" s="230"/>
      <c r="AA166" s="230"/>
      <c r="AB166" s="232"/>
      <c r="AC166" s="658"/>
      <c r="AD166" s="1037"/>
      <c r="AE166" s="267"/>
      <c r="AF166" s="952"/>
      <c r="AG166" s="964"/>
      <c r="AH166" s="1041"/>
      <c r="AI166" s="1029"/>
      <c r="AJ166" s="57"/>
      <c r="AK166" s="117"/>
      <c r="AL166" s="117"/>
      <c r="AM166" s="117"/>
      <c r="AN166" s="117"/>
      <c r="AO166" s="58"/>
    </row>
    <row r="167" spans="1:41" ht="39.950000000000003" customHeight="1" x14ac:dyDescent="0.2">
      <c r="A167" s="1045"/>
      <c r="B167" s="1047"/>
      <c r="C167" s="964"/>
      <c r="D167" s="997"/>
      <c r="E167" s="1051"/>
      <c r="F167" s="974"/>
      <c r="G167" s="1066"/>
      <c r="H167" s="1001"/>
      <c r="I167" s="990"/>
      <c r="J167" s="990"/>
      <c r="K167" s="956"/>
      <c r="L167" s="1020" t="s">
        <v>215</v>
      </c>
      <c r="M167" s="1030">
        <v>0.1</v>
      </c>
      <c r="N167" s="70" t="s">
        <v>43</v>
      </c>
      <c r="O167" s="186">
        <v>0</v>
      </c>
      <c r="P167" s="186">
        <v>0</v>
      </c>
      <c r="Q167" s="186">
        <v>0.5</v>
      </c>
      <c r="R167" s="187">
        <v>1</v>
      </c>
      <c r="S167" s="14">
        <f t="shared" ref="S167" si="593">SUM(O167:O167)*M167</f>
        <v>0</v>
      </c>
      <c r="T167" s="15">
        <f t="shared" ref="T167" si="594">SUM(P167:P167)*M167</f>
        <v>0</v>
      </c>
      <c r="U167" s="15">
        <f t="shared" ref="U167" si="595">SUM(Q167:Q167)*M167</f>
        <v>0.05</v>
      </c>
      <c r="V167" s="15">
        <f t="shared" ref="V167" si="596">SUM(R167:R167)*M167</f>
        <v>0.1</v>
      </c>
      <c r="W167" s="103">
        <f t="shared" si="569"/>
        <v>0.1</v>
      </c>
      <c r="X167" s="230"/>
      <c r="Y167" s="230"/>
      <c r="Z167" s="230"/>
      <c r="AA167" s="230"/>
      <c r="AB167" s="232"/>
      <c r="AC167" s="658"/>
      <c r="AD167" s="1037"/>
      <c r="AE167" s="266" t="str">
        <f t="shared" ref="AE167" si="597">+IF(O168&gt;O167,"SUPERADA",IF(O168=O167,"EQUILIBRADA",IF(O168&lt;O167,"PARA MEJORAR")))</f>
        <v>EQUILIBRADA</v>
      </c>
      <c r="AF167" s="952"/>
      <c r="AG167" s="964"/>
      <c r="AH167" s="1041"/>
      <c r="AI167" s="1029"/>
      <c r="AJ167" s="57"/>
      <c r="AK167" s="117"/>
      <c r="AL167" s="117"/>
      <c r="AM167" s="117"/>
      <c r="AN167" s="117"/>
      <c r="AO167" s="58"/>
    </row>
    <row r="168" spans="1:41" ht="39.950000000000003" customHeight="1" thickBot="1" x14ac:dyDescent="0.25">
      <c r="A168" s="1045"/>
      <c r="B168" s="1047"/>
      <c r="C168" s="964"/>
      <c r="D168" s="997"/>
      <c r="E168" s="1051"/>
      <c r="F168" s="974"/>
      <c r="G168" s="1066"/>
      <c r="H168" s="1001"/>
      <c r="I168" s="990"/>
      <c r="J168" s="990"/>
      <c r="K168" s="956"/>
      <c r="L168" s="1032"/>
      <c r="M168" s="1033"/>
      <c r="N168" s="74" t="s">
        <v>49</v>
      </c>
      <c r="O168" s="138">
        <v>0</v>
      </c>
      <c r="P168" s="138">
        <v>0</v>
      </c>
      <c r="Q168" s="138">
        <v>0</v>
      </c>
      <c r="R168" s="140">
        <v>0</v>
      </c>
      <c r="S168" s="22">
        <f t="shared" ref="S168" si="598">SUM(O168:O168)*M167</f>
        <v>0</v>
      </c>
      <c r="T168" s="23">
        <f t="shared" ref="T168" si="599">SUM(P168:P168)*M167</f>
        <v>0</v>
      </c>
      <c r="U168" s="23">
        <f t="shared" ref="U168" si="600">SUM(Q168:Q168)*M167</f>
        <v>0</v>
      </c>
      <c r="V168" s="23">
        <f t="shared" ref="V168" si="601">SUM(R168:R168)*M167</f>
        <v>0</v>
      </c>
      <c r="W168" s="105">
        <f t="shared" si="569"/>
        <v>0</v>
      </c>
      <c r="X168" s="233"/>
      <c r="Y168" s="233"/>
      <c r="Z168" s="233"/>
      <c r="AA168" s="233"/>
      <c r="AB168" s="234"/>
      <c r="AC168" s="658"/>
      <c r="AD168" s="1038"/>
      <c r="AE168" s="267"/>
      <c r="AF168" s="1005"/>
      <c r="AG168" s="964"/>
      <c r="AH168" s="1041"/>
      <c r="AI168" s="1029"/>
      <c r="AJ168" s="57"/>
      <c r="AK168" s="117"/>
      <c r="AL168" s="117"/>
      <c r="AM168" s="117"/>
      <c r="AN168" s="117"/>
      <c r="AO168" s="58"/>
    </row>
    <row r="169" spans="1:41" ht="39.950000000000003" customHeight="1" x14ac:dyDescent="0.2">
      <c r="A169" s="1045"/>
      <c r="B169" s="1047"/>
      <c r="C169" s="964"/>
      <c r="D169" s="997"/>
      <c r="E169" s="1051"/>
      <c r="F169" s="974"/>
      <c r="G169" s="982" t="s">
        <v>216</v>
      </c>
      <c r="H169" s="1006">
        <v>21</v>
      </c>
      <c r="I169" s="1009" t="s">
        <v>217</v>
      </c>
      <c r="J169" s="1012" t="s">
        <v>218</v>
      </c>
      <c r="K169" s="1015">
        <f>AB169</f>
        <v>0</v>
      </c>
      <c r="L169" s="1018" t="s">
        <v>219</v>
      </c>
      <c r="M169" s="1034">
        <v>0.5</v>
      </c>
      <c r="N169" s="73" t="s">
        <v>43</v>
      </c>
      <c r="O169" s="175">
        <v>0.5</v>
      </c>
      <c r="P169" s="176">
        <v>1</v>
      </c>
      <c r="Q169" s="176">
        <v>1</v>
      </c>
      <c r="R169" s="178">
        <v>1</v>
      </c>
      <c r="S169" s="6">
        <f t="shared" ref="S169" si="602">SUM(O169:O169)*M169</f>
        <v>0.25</v>
      </c>
      <c r="T169" s="7">
        <f t="shared" ref="T169" si="603">SUM(P169:P169)*M169</f>
        <v>0.5</v>
      </c>
      <c r="U169" s="7">
        <f t="shared" ref="U169" si="604">SUM(Q169:Q169)*M169</f>
        <v>0.5</v>
      </c>
      <c r="V169" s="7">
        <f t="shared" ref="V169" si="605">SUM(R169:R169)*M169</f>
        <v>0.5</v>
      </c>
      <c r="W169" s="101">
        <f t="shared" ref="W169:W174" si="606">MAX(S169:V169)</f>
        <v>0.5</v>
      </c>
      <c r="X169" s="229">
        <f>+S170+S172+S174</f>
        <v>0</v>
      </c>
      <c r="Y169" s="229">
        <f>+T170+T172+T174</f>
        <v>0</v>
      </c>
      <c r="Z169" s="229">
        <f>+U170+U172+U174</f>
        <v>0</v>
      </c>
      <c r="AA169" s="229">
        <f>+V170+V172+V174</f>
        <v>0</v>
      </c>
      <c r="AB169" s="231">
        <f>+W170+W172+W174</f>
        <v>0</v>
      </c>
      <c r="AC169" s="658"/>
      <c r="AD169" s="949" t="s">
        <v>220</v>
      </c>
      <c r="AE169" s="266" t="str">
        <f t="shared" ref="AE169" si="607">+IF(O170&gt;O169,"SUPERADA",IF(O170=O169,"EQUILIBRADA",IF(O170&lt;O169,"PARA MEJORAR")))</f>
        <v>PARA MEJORAR</v>
      </c>
      <c r="AF169" s="951" t="str">
        <f>IF(COUNTIF(AE169:AE174,"PARA MEJORAR")&gt;=1,"PARA MEJORAR","BIEN")</f>
        <v>PARA MEJORAR</v>
      </c>
      <c r="AG169" s="964"/>
      <c r="AH169" s="1041"/>
      <c r="AI169" s="1029"/>
      <c r="AJ169" s="27"/>
      <c r="AK169" s="28"/>
      <c r="AL169" s="28"/>
      <c r="AM169" s="28"/>
      <c r="AN169" s="28"/>
      <c r="AO169" s="29"/>
    </row>
    <row r="170" spans="1:41" ht="39.950000000000003" customHeight="1" thickBot="1" x14ac:dyDescent="0.25">
      <c r="A170" s="1045"/>
      <c r="B170" s="1047"/>
      <c r="C170" s="964"/>
      <c r="D170" s="997"/>
      <c r="E170" s="1051"/>
      <c r="F170" s="974"/>
      <c r="G170" s="983"/>
      <c r="H170" s="1007"/>
      <c r="I170" s="1010"/>
      <c r="J170" s="1013"/>
      <c r="K170" s="1016"/>
      <c r="L170" s="1019"/>
      <c r="M170" s="1035"/>
      <c r="N170" s="71" t="s">
        <v>49</v>
      </c>
      <c r="O170" s="135">
        <v>0</v>
      </c>
      <c r="P170" s="136">
        <v>0</v>
      </c>
      <c r="Q170" s="136">
        <v>0</v>
      </c>
      <c r="R170" s="139">
        <v>0</v>
      </c>
      <c r="S170" s="9">
        <f t="shared" ref="S170" si="608">SUM(O170:O170)*M169</f>
        <v>0</v>
      </c>
      <c r="T170" s="10">
        <f t="shared" ref="T170" si="609">SUM(P170:P170)*M169</f>
        <v>0</v>
      </c>
      <c r="U170" s="10">
        <f t="shared" ref="U170" si="610">SUM(Q170:Q170)*M169</f>
        <v>0</v>
      </c>
      <c r="V170" s="10">
        <f t="shared" ref="V170" si="611">SUM(R170:R170)*M169</f>
        <v>0</v>
      </c>
      <c r="W170" s="102">
        <f t="shared" si="606"/>
        <v>0</v>
      </c>
      <c r="X170" s="230"/>
      <c r="Y170" s="230"/>
      <c r="Z170" s="230"/>
      <c r="AA170" s="230"/>
      <c r="AB170" s="232"/>
      <c r="AC170" s="658"/>
      <c r="AD170" s="950"/>
      <c r="AE170" s="267"/>
      <c r="AF170" s="952"/>
      <c r="AG170" s="964"/>
      <c r="AH170" s="1041"/>
      <c r="AI170" s="1029"/>
      <c r="AJ170" s="57"/>
      <c r="AK170" s="117"/>
      <c r="AL170" s="117"/>
      <c r="AM170" s="117"/>
      <c r="AN170" s="117"/>
      <c r="AO170" s="58"/>
    </row>
    <row r="171" spans="1:41" ht="39.950000000000003" customHeight="1" x14ac:dyDescent="0.2">
      <c r="A171" s="1045"/>
      <c r="B171" s="1047"/>
      <c r="C171" s="964"/>
      <c r="D171" s="997"/>
      <c r="E171" s="1051"/>
      <c r="F171" s="974"/>
      <c r="G171" s="983"/>
      <c r="H171" s="1007"/>
      <c r="I171" s="1010"/>
      <c r="J171" s="1013"/>
      <c r="K171" s="1016"/>
      <c r="L171" s="1020" t="s">
        <v>221</v>
      </c>
      <c r="M171" s="1035">
        <v>0.2</v>
      </c>
      <c r="N171" s="70" t="s">
        <v>43</v>
      </c>
      <c r="O171" s="194">
        <v>0</v>
      </c>
      <c r="P171" s="186">
        <v>1</v>
      </c>
      <c r="Q171" s="186">
        <v>1</v>
      </c>
      <c r="R171" s="187">
        <v>1</v>
      </c>
      <c r="S171" s="14">
        <f t="shared" ref="S171" si="612">SUM(O171:O171)*M171</f>
        <v>0</v>
      </c>
      <c r="T171" s="15">
        <f t="shared" ref="T171" si="613">SUM(P171:P171)*M171</f>
        <v>0.2</v>
      </c>
      <c r="U171" s="15">
        <f t="shared" ref="U171" si="614">SUM(Q171:Q171)*M171</f>
        <v>0.2</v>
      </c>
      <c r="V171" s="15">
        <f t="shared" ref="V171" si="615">SUM(R171:R171)*M171</f>
        <v>0.2</v>
      </c>
      <c r="W171" s="103">
        <f t="shared" si="606"/>
        <v>0.2</v>
      </c>
      <c r="X171" s="230"/>
      <c r="Y171" s="230"/>
      <c r="Z171" s="230"/>
      <c r="AA171" s="230"/>
      <c r="AB171" s="232"/>
      <c r="AC171" s="658"/>
      <c r="AD171" s="950"/>
      <c r="AE171" s="266" t="str">
        <f t="shared" ref="AE171" si="616">+IF(O172&gt;O171,"SUPERADA",IF(O172=O171,"EQUILIBRADA",IF(O172&lt;O171,"PARA MEJORAR")))</f>
        <v>EQUILIBRADA</v>
      </c>
      <c r="AF171" s="952"/>
      <c r="AG171" s="964"/>
      <c r="AH171" s="1041"/>
      <c r="AI171" s="1029"/>
      <c r="AJ171" s="57"/>
      <c r="AK171" s="117"/>
      <c r="AL171" s="117"/>
      <c r="AM171" s="117"/>
      <c r="AN171" s="117"/>
      <c r="AO171" s="58"/>
    </row>
    <row r="172" spans="1:41" ht="39.950000000000003" customHeight="1" thickBot="1" x14ac:dyDescent="0.25">
      <c r="A172" s="1045"/>
      <c r="B172" s="1047"/>
      <c r="C172" s="964"/>
      <c r="D172" s="997"/>
      <c r="E172" s="1051"/>
      <c r="F172" s="974"/>
      <c r="G172" s="983"/>
      <c r="H172" s="1007"/>
      <c r="I172" s="1010"/>
      <c r="J172" s="1013"/>
      <c r="K172" s="1016"/>
      <c r="L172" s="1019"/>
      <c r="M172" s="1035"/>
      <c r="N172" s="71" t="s">
        <v>49</v>
      </c>
      <c r="O172" s="135">
        <v>0</v>
      </c>
      <c r="P172" s="136">
        <v>0</v>
      </c>
      <c r="Q172" s="136">
        <v>0</v>
      </c>
      <c r="R172" s="139">
        <v>0</v>
      </c>
      <c r="S172" s="9">
        <f t="shared" ref="S172" si="617">SUM(O172:O172)*M171</f>
        <v>0</v>
      </c>
      <c r="T172" s="10">
        <f t="shared" ref="T172" si="618">SUM(P172:P172)*M171</f>
        <v>0</v>
      </c>
      <c r="U172" s="10">
        <f t="shared" ref="U172" si="619">SUM(Q172:Q172)*M171</f>
        <v>0</v>
      </c>
      <c r="V172" s="10">
        <f t="shared" ref="V172" si="620">SUM(R172:R172)*M171</f>
        <v>0</v>
      </c>
      <c r="W172" s="102">
        <f t="shared" si="606"/>
        <v>0</v>
      </c>
      <c r="X172" s="230"/>
      <c r="Y172" s="230"/>
      <c r="Z172" s="230"/>
      <c r="AA172" s="230"/>
      <c r="AB172" s="232"/>
      <c r="AC172" s="658"/>
      <c r="AD172" s="950"/>
      <c r="AE172" s="267"/>
      <c r="AF172" s="952"/>
      <c r="AG172" s="964"/>
      <c r="AH172" s="1041"/>
      <c r="AI172" s="1029"/>
      <c r="AJ172" s="57"/>
      <c r="AK172" s="117"/>
      <c r="AL172" s="117"/>
      <c r="AM172" s="117"/>
      <c r="AN172" s="117"/>
      <c r="AO172" s="58"/>
    </row>
    <row r="173" spans="1:41" ht="39.950000000000003" customHeight="1" x14ac:dyDescent="0.2">
      <c r="A173" s="1045"/>
      <c r="B173" s="1047"/>
      <c r="C173" s="964"/>
      <c r="D173" s="997"/>
      <c r="E173" s="1051"/>
      <c r="F173" s="974"/>
      <c r="G173" s="983"/>
      <c r="H173" s="1007"/>
      <c r="I173" s="1010"/>
      <c r="J173" s="1013"/>
      <c r="K173" s="1016"/>
      <c r="L173" s="1020" t="s">
        <v>222</v>
      </c>
      <c r="M173" s="1035">
        <v>0.3</v>
      </c>
      <c r="N173" s="70" t="s">
        <v>43</v>
      </c>
      <c r="O173" s="194">
        <v>0</v>
      </c>
      <c r="P173" s="186">
        <v>0</v>
      </c>
      <c r="Q173" s="186">
        <v>0.5</v>
      </c>
      <c r="R173" s="187">
        <v>1</v>
      </c>
      <c r="S173" s="14">
        <f t="shared" ref="S173" si="621">SUM(O173:O173)*M173</f>
        <v>0</v>
      </c>
      <c r="T173" s="15">
        <f t="shared" ref="T173" si="622">SUM(P173:P173)*M173</f>
        <v>0</v>
      </c>
      <c r="U173" s="15">
        <f t="shared" ref="U173" si="623">SUM(Q173:Q173)*M173</f>
        <v>0.15</v>
      </c>
      <c r="V173" s="15">
        <f t="shared" ref="V173" si="624">SUM(R173:R173)*M173</f>
        <v>0.3</v>
      </c>
      <c r="W173" s="103">
        <f t="shared" si="606"/>
        <v>0.3</v>
      </c>
      <c r="X173" s="230"/>
      <c r="Y173" s="230"/>
      <c r="Z173" s="230"/>
      <c r="AA173" s="230"/>
      <c r="AB173" s="232"/>
      <c r="AC173" s="658"/>
      <c r="AD173" s="950"/>
      <c r="AE173" s="266" t="str">
        <f t="shared" ref="AE173" si="625">+IF(O174&gt;O173,"SUPERADA",IF(O174=O173,"EQUILIBRADA",IF(O174&lt;O173,"PARA MEJORAR")))</f>
        <v>EQUILIBRADA</v>
      </c>
      <c r="AF173" s="952"/>
      <c r="AG173" s="964"/>
      <c r="AH173" s="1041"/>
      <c r="AI173" s="1029"/>
      <c r="AJ173" s="57"/>
      <c r="AK173" s="117"/>
      <c r="AL173" s="117"/>
      <c r="AM173" s="117"/>
      <c r="AN173" s="117"/>
      <c r="AO173" s="58"/>
    </row>
    <row r="174" spans="1:41" ht="39.950000000000003" customHeight="1" thickBot="1" x14ac:dyDescent="0.25">
      <c r="A174" s="1045"/>
      <c r="B174" s="1047"/>
      <c r="C174" s="964"/>
      <c r="D174" s="997"/>
      <c r="E174" s="1052"/>
      <c r="F174" s="975"/>
      <c r="G174" s="984"/>
      <c r="H174" s="1008"/>
      <c r="I174" s="1011"/>
      <c r="J174" s="1014"/>
      <c r="K174" s="1017"/>
      <c r="L174" s="1032"/>
      <c r="M174" s="1043"/>
      <c r="N174" s="74" t="s">
        <v>49</v>
      </c>
      <c r="O174" s="137">
        <v>0</v>
      </c>
      <c r="P174" s="138">
        <v>0</v>
      </c>
      <c r="Q174" s="138">
        <v>0</v>
      </c>
      <c r="R174" s="140">
        <v>0</v>
      </c>
      <c r="S174" s="20">
        <f t="shared" ref="S174" si="626">SUM(O174:O174)*M173</f>
        <v>0</v>
      </c>
      <c r="T174" s="21">
        <f t="shared" ref="T174" si="627">SUM(P174:P174)*M173</f>
        <v>0</v>
      </c>
      <c r="U174" s="21">
        <f t="shared" ref="U174" si="628">SUM(Q174:Q174)*M173</f>
        <v>0</v>
      </c>
      <c r="V174" s="21">
        <f t="shared" ref="V174" si="629">SUM(R174:R174)*M173</f>
        <v>0</v>
      </c>
      <c r="W174" s="104">
        <f t="shared" si="606"/>
        <v>0</v>
      </c>
      <c r="X174" s="233"/>
      <c r="Y174" s="233"/>
      <c r="Z174" s="233"/>
      <c r="AA174" s="233"/>
      <c r="AB174" s="234"/>
      <c r="AC174" s="658"/>
      <c r="AD174" s="950"/>
      <c r="AE174" s="267"/>
      <c r="AF174" s="1005"/>
      <c r="AG174" s="964"/>
      <c r="AH174" s="1041"/>
      <c r="AI174" s="1029"/>
      <c r="AJ174" s="57"/>
      <c r="AK174" s="117"/>
      <c r="AL174" s="117"/>
      <c r="AM174" s="117"/>
      <c r="AN174" s="117"/>
      <c r="AO174" s="58"/>
    </row>
    <row r="175" spans="1:41" ht="39.950000000000003" customHeight="1" x14ac:dyDescent="0.2">
      <c r="A175" s="1045"/>
      <c r="B175" s="1047"/>
      <c r="C175" s="964"/>
      <c r="D175" s="997"/>
      <c r="E175" s="976">
        <v>13</v>
      </c>
      <c r="F175" s="996" t="s">
        <v>223</v>
      </c>
      <c r="G175" s="1065" t="s">
        <v>224</v>
      </c>
      <c r="H175" s="1068">
        <v>22</v>
      </c>
      <c r="I175" s="1025" t="s">
        <v>225</v>
      </c>
      <c r="J175" s="1025" t="s">
        <v>218</v>
      </c>
      <c r="K175" s="955">
        <f>AB175</f>
        <v>0</v>
      </c>
      <c r="L175" s="957" t="s">
        <v>226</v>
      </c>
      <c r="M175" s="959">
        <v>0.3</v>
      </c>
      <c r="N175" s="73" t="s">
        <v>43</v>
      </c>
      <c r="O175" s="175">
        <v>1</v>
      </c>
      <c r="P175" s="176">
        <v>1</v>
      </c>
      <c r="Q175" s="176">
        <v>1</v>
      </c>
      <c r="R175" s="178">
        <v>1</v>
      </c>
      <c r="S175" s="6">
        <f t="shared" ref="S175" si="630">SUM(O175:O175)*M175</f>
        <v>0.3</v>
      </c>
      <c r="T175" s="7">
        <f t="shared" ref="T175" si="631">SUM(P175:P175)*M175</f>
        <v>0.3</v>
      </c>
      <c r="U175" s="7">
        <f t="shared" ref="U175" si="632">SUM(Q175:Q175)*M175</f>
        <v>0.3</v>
      </c>
      <c r="V175" s="7">
        <f t="shared" ref="V175" si="633">SUM(R175:R175)*M175</f>
        <v>0.3</v>
      </c>
      <c r="W175" s="101">
        <f t="shared" ref="W175:W182" si="634">MAX(S175:V175)</f>
        <v>0.3</v>
      </c>
      <c r="X175" s="229">
        <f>+S176+S178+S180+S182</f>
        <v>0</v>
      </c>
      <c r="Y175" s="229">
        <f>+T176+T178+T180+T182</f>
        <v>0</v>
      </c>
      <c r="Z175" s="229">
        <f>+U176+U178+U180+U182</f>
        <v>0</v>
      </c>
      <c r="AA175" s="229">
        <f>+V176+V178+V180+V182</f>
        <v>0</v>
      </c>
      <c r="AB175" s="231">
        <f>+W176+W178+W180+W182</f>
        <v>0</v>
      </c>
      <c r="AC175" s="658"/>
      <c r="AD175" s="949" t="s">
        <v>213</v>
      </c>
      <c r="AE175" s="266" t="str">
        <f t="shared" ref="AE175" si="635">+IF(O176&gt;O175,"SUPERADA",IF(O176=O175,"EQUILIBRADA",IF(O176&lt;O175,"PARA MEJORAR")))</f>
        <v>PARA MEJORAR</v>
      </c>
      <c r="AF175" s="988" t="str">
        <f>IF(COUNTIF(AE175:AE182,"PARA MEJORAR")&gt;=1,"PARA MEJORAR","BIEN")</f>
        <v>PARA MEJORAR</v>
      </c>
      <c r="AG175" s="964"/>
      <c r="AH175" s="1041"/>
      <c r="AI175" s="1029"/>
      <c r="AJ175" s="27"/>
      <c r="AK175" s="28"/>
      <c r="AL175" s="28"/>
      <c r="AM175" s="28"/>
      <c r="AN175" s="28"/>
      <c r="AO175" s="29"/>
    </row>
    <row r="176" spans="1:41" ht="39.950000000000003" customHeight="1" thickBot="1" x14ac:dyDescent="0.25">
      <c r="A176" s="1045"/>
      <c r="B176" s="1047"/>
      <c r="C176" s="964"/>
      <c r="D176" s="997"/>
      <c r="E176" s="977"/>
      <c r="F176" s="997"/>
      <c r="G176" s="1066"/>
      <c r="H176" s="1001"/>
      <c r="I176" s="990"/>
      <c r="J176" s="990"/>
      <c r="K176" s="956"/>
      <c r="L176" s="968"/>
      <c r="M176" s="935"/>
      <c r="N176" s="71" t="s">
        <v>49</v>
      </c>
      <c r="O176" s="135">
        <v>0</v>
      </c>
      <c r="P176" s="136">
        <v>0</v>
      </c>
      <c r="Q176" s="136">
        <v>0</v>
      </c>
      <c r="R176" s="139">
        <v>0</v>
      </c>
      <c r="S176" s="9">
        <f t="shared" ref="S176" si="636">SUM(O176:O176)*M175</f>
        <v>0</v>
      </c>
      <c r="T176" s="10">
        <f t="shared" ref="T176" si="637">SUM(P176:P176)*M175</f>
        <v>0</v>
      </c>
      <c r="U176" s="10">
        <f t="shared" ref="U176" si="638">SUM(Q176:Q176)*M175</f>
        <v>0</v>
      </c>
      <c r="V176" s="10">
        <f t="shared" ref="V176" si="639">SUM(R176:R176)*M175</f>
        <v>0</v>
      </c>
      <c r="W176" s="102">
        <f t="shared" si="634"/>
        <v>0</v>
      </c>
      <c r="X176" s="230"/>
      <c r="Y176" s="230"/>
      <c r="Z176" s="230"/>
      <c r="AA176" s="230"/>
      <c r="AB176" s="232"/>
      <c r="AC176" s="658"/>
      <c r="AD176" s="950"/>
      <c r="AE176" s="267"/>
      <c r="AF176" s="989"/>
      <c r="AG176" s="964"/>
      <c r="AH176" s="1041"/>
      <c r="AI176" s="1029"/>
      <c r="AJ176" s="57"/>
      <c r="AK176" s="117"/>
      <c r="AL176" s="117"/>
      <c r="AM176" s="117"/>
      <c r="AN176" s="117"/>
      <c r="AO176" s="58"/>
    </row>
    <row r="177" spans="1:41" ht="39.950000000000003" customHeight="1" x14ac:dyDescent="0.2">
      <c r="A177" s="1045"/>
      <c r="B177" s="1047"/>
      <c r="C177" s="964"/>
      <c r="D177" s="997"/>
      <c r="E177" s="977"/>
      <c r="F177" s="997"/>
      <c r="G177" s="1066"/>
      <c r="H177" s="1001"/>
      <c r="I177" s="990"/>
      <c r="J177" s="990"/>
      <c r="K177" s="956"/>
      <c r="L177" s="960" t="s">
        <v>227</v>
      </c>
      <c r="M177" s="961">
        <v>0.3</v>
      </c>
      <c r="N177" s="70" t="s">
        <v>43</v>
      </c>
      <c r="O177" s="194">
        <v>0</v>
      </c>
      <c r="P177" s="186">
        <v>1</v>
      </c>
      <c r="Q177" s="186">
        <v>1</v>
      </c>
      <c r="R177" s="187">
        <v>1</v>
      </c>
      <c r="S177" s="14">
        <f t="shared" ref="S177" si="640">SUM(O177:O177)*M177</f>
        <v>0</v>
      </c>
      <c r="T177" s="15">
        <f t="shared" ref="T177" si="641">SUM(P177:P177)*M177</f>
        <v>0.3</v>
      </c>
      <c r="U177" s="15">
        <f t="shared" ref="U177" si="642">SUM(Q177:Q177)*M177</f>
        <v>0.3</v>
      </c>
      <c r="V177" s="15">
        <f t="shared" ref="V177" si="643">SUM(R177:R177)*M177</f>
        <v>0.3</v>
      </c>
      <c r="W177" s="103">
        <f t="shared" si="634"/>
        <v>0.3</v>
      </c>
      <c r="X177" s="230"/>
      <c r="Y177" s="230"/>
      <c r="Z177" s="230"/>
      <c r="AA177" s="230"/>
      <c r="AB177" s="232"/>
      <c r="AC177" s="658"/>
      <c r="AD177" s="950"/>
      <c r="AE177" s="266" t="str">
        <f t="shared" ref="AE177" si="644">+IF(O178&gt;O177,"SUPERADA",IF(O178=O177,"EQUILIBRADA",IF(O178&lt;O177,"PARA MEJORAR")))</f>
        <v>EQUILIBRADA</v>
      </c>
      <c r="AF177" s="989"/>
      <c r="AG177" s="964"/>
      <c r="AH177" s="1041"/>
      <c r="AI177" s="1029"/>
      <c r="AJ177" s="57"/>
      <c r="AK177" s="117"/>
      <c r="AL177" s="117"/>
      <c r="AM177" s="117"/>
      <c r="AN177" s="117"/>
      <c r="AO177" s="58"/>
    </row>
    <row r="178" spans="1:41" ht="39.950000000000003" customHeight="1" thickBot="1" x14ac:dyDescent="0.25">
      <c r="A178" s="1045"/>
      <c r="B178" s="1047"/>
      <c r="C178" s="964"/>
      <c r="D178" s="997"/>
      <c r="E178" s="977"/>
      <c r="F178" s="997"/>
      <c r="G178" s="1066"/>
      <c r="H178" s="1001"/>
      <c r="I178" s="990"/>
      <c r="J178" s="990"/>
      <c r="K178" s="956"/>
      <c r="L178" s="968"/>
      <c r="M178" s="935"/>
      <c r="N178" s="71" t="s">
        <v>49</v>
      </c>
      <c r="O178" s="135">
        <v>0</v>
      </c>
      <c r="P178" s="136">
        <v>0</v>
      </c>
      <c r="Q178" s="136">
        <v>0</v>
      </c>
      <c r="R178" s="139">
        <v>0</v>
      </c>
      <c r="S178" s="9">
        <f t="shared" ref="S178" si="645">SUM(O178:O178)*M177</f>
        <v>0</v>
      </c>
      <c r="T178" s="10">
        <f t="shared" ref="T178" si="646">SUM(P178:P178)*M177</f>
        <v>0</v>
      </c>
      <c r="U178" s="10">
        <f t="shared" ref="U178" si="647">SUM(Q178:Q178)*M177</f>
        <v>0</v>
      </c>
      <c r="V178" s="10">
        <f t="shared" ref="V178" si="648">SUM(R178:R178)*M177</f>
        <v>0</v>
      </c>
      <c r="W178" s="102">
        <f t="shared" si="634"/>
        <v>0</v>
      </c>
      <c r="X178" s="230"/>
      <c r="Y178" s="230"/>
      <c r="Z178" s="230"/>
      <c r="AA178" s="230"/>
      <c r="AB178" s="232"/>
      <c r="AC178" s="658"/>
      <c r="AD178" s="950"/>
      <c r="AE178" s="267"/>
      <c r="AF178" s="989"/>
      <c r="AG178" s="964"/>
      <c r="AH178" s="1041"/>
      <c r="AI178" s="1029"/>
      <c r="AJ178" s="57"/>
      <c r="AK178" s="117"/>
      <c r="AL178" s="117"/>
      <c r="AM178" s="117"/>
      <c r="AN178" s="117"/>
      <c r="AO178" s="58"/>
    </row>
    <row r="179" spans="1:41" ht="39.950000000000003" customHeight="1" x14ac:dyDescent="0.2">
      <c r="A179" s="1045"/>
      <c r="B179" s="1047"/>
      <c r="C179" s="964"/>
      <c r="D179" s="997"/>
      <c r="E179" s="977"/>
      <c r="F179" s="997"/>
      <c r="G179" s="1066"/>
      <c r="H179" s="1001"/>
      <c r="I179" s="990"/>
      <c r="J179" s="990"/>
      <c r="K179" s="956"/>
      <c r="L179" s="962" t="s">
        <v>228</v>
      </c>
      <c r="M179" s="961">
        <v>0.3</v>
      </c>
      <c r="N179" s="70" t="s">
        <v>43</v>
      </c>
      <c r="O179" s="194">
        <v>0</v>
      </c>
      <c r="P179" s="186">
        <v>1</v>
      </c>
      <c r="Q179" s="186">
        <v>1</v>
      </c>
      <c r="R179" s="187">
        <v>1</v>
      </c>
      <c r="S179" s="14">
        <f t="shared" ref="S179" si="649">SUM(O179:O179)*M179</f>
        <v>0</v>
      </c>
      <c r="T179" s="15">
        <f t="shared" ref="T179" si="650">SUM(P179:P179)*M179</f>
        <v>0.3</v>
      </c>
      <c r="U179" s="15">
        <f t="shared" ref="U179" si="651">SUM(Q179:Q179)*M179</f>
        <v>0.3</v>
      </c>
      <c r="V179" s="15">
        <f t="shared" ref="V179" si="652">SUM(R179:R179)*M179</f>
        <v>0.3</v>
      </c>
      <c r="W179" s="103">
        <f t="shared" si="634"/>
        <v>0.3</v>
      </c>
      <c r="X179" s="230"/>
      <c r="Y179" s="230"/>
      <c r="Z179" s="230"/>
      <c r="AA179" s="230"/>
      <c r="AB179" s="232"/>
      <c r="AC179" s="658"/>
      <c r="AD179" s="950"/>
      <c r="AE179" s="266" t="str">
        <f t="shared" ref="AE179" si="653">+IF(O180&gt;O179,"SUPERADA",IF(O180=O179,"EQUILIBRADA",IF(O180&lt;O179,"PARA MEJORAR")))</f>
        <v>EQUILIBRADA</v>
      </c>
      <c r="AF179" s="989"/>
      <c r="AG179" s="964"/>
      <c r="AH179" s="1041"/>
      <c r="AI179" s="1029"/>
      <c r="AJ179" s="57"/>
      <c r="AK179" s="117"/>
      <c r="AL179" s="117"/>
      <c r="AM179" s="117"/>
      <c r="AN179" s="117"/>
      <c r="AO179" s="58"/>
    </row>
    <row r="180" spans="1:41" ht="39.950000000000003" customHeight="1" thickBot="1" x14ac:dyDescent="0.25">
      <c r="A180" s="1045"/>
      <c r="B180" s="1047"/>
      <c r="C180" s="964"/>
      <c r="D180" s="997"/>
      <c r="E180" s="977"/>
      <c r="F180" s="997"/>
      <c r="G180" s="1066"/>
      <c r="H180" s="1001"/>
      <c r="I180" s="990"/>
      <c r="J180" s="990"/>
      <c r="K180" s="956"/>
      <c r="L180" s="968"/>
      <c r="M180" s="935"/>
      <c r="N180" s="71" t="s">
        <v>49</v>
      </c>
      <c r="O180" s="135">
        <v>0</v>
      </c>
      <c r="P180" s="136">
        <v>0</v>
      </c>
      <c r="Q180" s="136">
        <v>0</v>
      </c>
      <c r="R180" s="139">
        <v>0</v>
      </c>
      <c r="S180" s="9">
        <f t="shared" ref="S180" si="654">SUM(O180:O180)*M179</f>
        <v>0</v>
      </c>
      <c r="T180" s="10">
        <f t="shared" ref="T180" si="655">SUM(P180:P180)*M179</f>
        <v>0</v>
      </c>
      <c r="U180" s="10">
        <f t="shared" ref="U180" si="656">SUM(Q180:Q180)*M179</f>
        <v>0</v>
      </c>
      <c r="V180" s="10">
        <f t="shared" ref="V180" si="657">SUM(R180:R180)*M179</f>
        <v>0</v>
      </c>
      <c r="W180" s="102">
        <f t="shared" si="634"/>
        <v>0</v>
      </c>
      <c r="X180" s="230"/>
      <c r="Y180" s="230"/>
      <c r="Z180" s="230"/>
      <c r="AA180" s="230"/>
      <c r="AB180" s="232"/>
      <c r="AC180" s="658"/>
      <c r="AD180" s="950"/>
      <c r="AE180" s="267"/>
      <c r="AF180" s="989"/>
      <c r="AG180" s="964"/>
      <c r="AH180" s="1041"/>
      <c r="AI180" s="1029"/>
      <c r="AJ180" s="57"/>
      <c r="AK180" s="117"/>
      <c r="AL180" s="117"/>
      <c r="AM180" s="117"/>
      <c r="AN180" s="117"/>
      <c r="AO180" s="58"/>
    </row>
    <row r="181" spans="1:41" ht="39.950000000000003" customHeight="1" x14ac:dyDescent="0.2">
      <c r="A181" s="1045"/>
      <c r="B181" s="1047"/>
      <c r="C181" s="964"/>
      <c r="D181" s="997"/>
      <c r="E181" s="977"/>
      <c r="F181" s="997"/>
      <c r="G181" s="1066"/>
      <c r="H181" s="1001"/>
      <c r="I181" s="990"/>
      <c r="J181" s="990"/>
      <c r="K181" s="956"/>
      <c r="L181" s="960" t="s">
        <v>229</v>
      </c>
      <c r="M181" s="961">
        <v>0.1</v>
      </c>
      <c r="N181" s="70" t="s">
        <v>43</v>
      </c>
      <c r="O181" s="194">
        <v>0</v>
      </c>
      <c r="P181" s="186">
        <v>0</v>
      </c>
      <c r="Q181" s="186">
        <v>1</v>
      </c>
      <c r="R181" s="187">
        <v>1</v>
      </c>
      <c r="S181" s="14">
        <f t="shared" ref="S181" si="658">SUM(O181:O181)*M181</f>
        <v>0</v>
      </c>
      <c r="T181" s="15">
        <f t="shared" ref="T181" si="659">SUM(P181:P181)*M181</f>
        <v>0</v>
      </c>
      <c r="U181" s="15">
        <f t="shared" ref="U181" si="660">SUM(Q181:Q181)*M181</f>
        <v>0.1</v>
      </c>
      <c r="V181" s="15">
        <f t="shared" ref="V181" si="661">SUM(R181:R181)*M181</f>
        <v>0.1</v>
      </c>
      <c r="W181" s="103">
        <f t="shared" si="634"/>
        <v>0.1</v>
      </c>
      <c r="X181" s="230"/>
      <c r="Y181" s="230"/>
      <c r="Z181" s="230"/>
      <c r="AA181" s="230"/>
      <c r="AB181" s="232"/>
      <c r="AC181" s="658"/>
      <c r="AD181" s="950"/>
      <c r="AE181" s="266" t="str">
        <f t="shared" ref="AE181" si="662">+IF(O182&gt;O181,"SUPERADA",IF(O182=O181,"EQUILIBRADA",IF(O182&lt;O181,"PARA MEJORAR")))</f>
        <v>EQUILIBRADA</v>
      </c>
      <c r="AF181" s="989"/>
      <c r="AG181" s="964"/>
      <c r="AH181" s="1041"/>
      <c r="AI181" s="1029"/>
      <c r="AJ181" s="57"/>
      <c r="AK181" s="117"/>
      <c r="AL181" s="117"/>
      <c r="AM181" s="117"/>
      <c r="AN181" s="117"/>
      <c r="AO181" s="58"/>
    </row>
    <row r="182" spans="1:41" ht="39.950000000000003" customHeight="1" thickBot="1" x14ac:dyDescent="0.25">
      <c r="A182" s="1045"/>
      <c r="B182" s="1047"/>
      <c r="C182" s="1039"/>
      <c r="D182" s="1049"/>
      <c r="E182" s="978"/>
      <c r="F182" s="1049"/>
      <c r="G182" s="1067"/>
      <c r="H182" s="1069"/>
      <c r="I182" s="1026"/>
      <c r="J182" s="1026"/>
      <c r="K182" s="1027"/>
      <c r="L182" s="1021"/>
      <c r="M182" s="1022"/>
      <c r="N182" s="72" t="s">
        <v>49</v>
      </c>
      <c r="O182" s="161">
        <v>0</v>
      </c>
      <c r="P182" s="158">
        <v>0</v>
      </c>
      <c r="Q182" s="158">
        <v>0</v>
      </c>
      <c r="R182" s="159">
        <v>0</v>
      </c>
      <c r="S182" s="20">
        <f t="shared" ref="S182" si="663">SUM(O182:O182)*M181</f>
        <v>0</v>
      </c>
      <c r="T182" s="21">
        <f t="shared" ref="T182" si="664">SUM(P182:P182)*M181</f>
        <v>0</v>
      </c>
      <c r="U182" s="21">
        <f t="shared" ref="U182" si="665">SUM(Q182:Q182)*M181</f>
        <v>0</v>
      </c>
      <c r="V182" s="21">
        <f t="shared" ref="V182" si="666">SUM(R182:R182)*M181</f>
        <v>0</v>
      </c>
      <c r="W182" s="104">
        <f t="shared" si="634"/>
        <v>0</v>
      </c>
      <c r="X182" s="233"/>
      <c r="Y182" s="233"/>
      <c r="Z182" s="233"/>
      <c r="AA182" s="233"/>
      <c r="AB182" s="234"/>
      <c r="AC182" s="658"/>
      <c r="AD182" s="1023"/>
      <c r="AE182" s="267"/>
      <c r="AF182" s="1024"/>
      <c r="AG182" s="1039"/>
      <c r="AH182" s="1041"/>
      <c r="AI182" s="1029"/>
      <c r="AJ182" s="57"/>
      <c r="AK182" s="117"/>
      <c r="AL182" s="117"/>
      <c r="AM182" s="117"/>
      <c r="AN182" s="117"/>
      <c r="AO182" s="58"/>
    </row>
    <row r="183" spans="1:41" ht="39.950000000000003" customHeight="1" x14ac:dyDescent="0.2">
      <c r="A183" s="1045"/>
      <c r="B183" s="1047"/>
      <c r="C183" s="963">
        <v>11</v>
      </c>
      <c r="D183" s="996" t="s">
        <v>230</v>
      </c>
      <c r="E183" s="976">
        <v>14</v>
      </c>
      <c r="F183" s="980" t="s">
        <v>231</v>
      </c>
      <c r="G183" s="1082" t="s">
        <v>232</v>
      </c>
      <c r="H183" s="1001">
        <v>23</v>
      </c>
      <c r="I183" s="990" t="s">
        <v>233</v>
      </c>
      <c r="J183" s="990" t="s">
        <v>234</v>
      </c>
      <c r="K183" s="956">
        <f>AB183</f>
        <v>0</v>
      </c>
      <c r="L183" s="962" t="s">
        <v>235</v>
      </c>
      <c r="M183" s="934">
        <v>0.5</v>
      </c>
      <c r="N183" s="75" t="s">
        <v>43</v>
      </c>
      <c r="O183" s="200">
        <v>0.25</v>
      </c>
      <c r="P183" s="201">
        <v>0.5</v>
      </c>
      <c r="Q183" s="201">
        <v>0.75</v>
      </c>
      <c r="R183" s="202">
        <v>1</v>
      </c>
      <c r="S183" s="6">
        <f t="shared" ref="S183" si="667">SUM(O183:O183)*M183</f>
        <v>0.125</v>
      </c>
      <c r="T183" s="7">
        <f t="shared" ref="T183" si="668">SUM(P183:P183)*M183</f>
        <v>0.25</v>
      </c>
      <c r="U183" s="7">
        <f t="shared" ref="U183" si="669">SUM(Q183:Q183)*M183</f>
        <v>0.375</v>
      </c>
      <c r="V183" s="7">
        <f t="shared" ref="V183" si="670">SUM(R183:R183)*M183</f>
        <v>0.5</v>
      </c>
      <c r="W183" s="101">
        <f t="shared" ref="W183:W188" si="671">MAX(S183:V183)</f>
        <v>0.5</v>
      </c>
      <c r="X183" s="991">
        <f>+S184+S186+S188</f>
        <v>0</v>
      </c>
      <c r="Y183" s="991">
        <f>+T184+T186+T188</f>
        <v>0</v>
      </c>
      <c r="Z183" s="991">
        <f>+U184+U186+U188</f>
        <v>0</v>
      </c>
      <c r="AA183" s="991">
        <f>+V184+V186+V188</f>
        <v>0</v>
      </c>
      <c r="AB183" s="231">
        <f>+W184+W186+W188</f>
        <v>0</v>
      </c>
      <c r="AC183" s="658"/>
      <c r="AD183" s="949" t="s">
        <v>236</v>
      </c>
      <c r="AE183" s="266" t="str">
        <f t="shared" ref="AE183" si="672">+IF(O184&gt;O183,"SUPERADA",IF(O184=O183,"EQUILIBRADA",IF(O184&lt;O183,"PARA MEJORAR")))</f>
        <v>PARA MEJORAR</v>
      </c>
      <c r="AF183" s="988" t="str">
        <f>IF(COUNTIF(AE183:AE188,"PARA MEJORAR")&gt;=1,"PARA MEJORAR","BIEN")</f>
        <v>PARA MEJORAR</v>
      </c>
      <c r="AG183" s="963">
        <v>11</v>
      </c>
      <c r="AH183" s="1041"/>
      <c r="AI183" s="1029"/>
      <c r="AJ183" s="27"/>
      <c r="AK183" s="28"/>
      <c r="AL183" s="28"/>
      <c r="AM183" s="28"/>
      <c r="AN183" s="28"/>
      <c r="AO183" s="29"/>
    </row>
    <row r="184" spans="1:41" ht="39.950000000000003" customHeight="1" thickBot="1" x14ac:dyDescent="0.25">
      <c r="A184" s="1045"/>
      <c r="B184" s="1047"/>
      <c r="C184" s="964"/>
      <c r="D184" s="997"/>
      <c r="E184" s="977"/>
      <c r="F184" s="980"/>
      <c r="G184" s="1082"/>
      <c r="H184" s="1001"/>
      <c r="I184" s="990"/>
      <c r="J184" s="990"/>
      <c r="K184" s="956"/>
      <c r="L184" s="968"/>
      <c r="M184" s="935"/>
      <c r="N184" s="71" t="s">
        <v>49</v>
      </c>
      <c r="O184" s="135">
        <v>0</v>
      </c>
      <c r="P184" s="136">
        <v>0</v>
      </c>
      <c r="Q184" s="136">
        <v>0</v>
      </c>
      <c r="R184" s="139">
        <v>0</v>
      </c>
      <c r="S184" s="9">
        <f t="shared" ref="S184" si="673">SUM(O184:O184)*M183</f>
        <v>0</v>
      </c>
      <c r="T184" s="10">
        <f t="shared" ref="T184" si="674">SUM(P184:P184)*M183</f>
        <v>0</v>
      </c>
      <c r="U184" s="10">
        <f t="shared" ref="U184" si="675">SUM(Q184:Q184)*M183</f>
        <v>0</v>
      </c>
      <c r="V184" s="10">
        <f t="shared" ref="V184" si="676">SUM(R184:R184)*M183</f>
        <v>0</v>
      </c>
      <c r="W184" s="102">
        <f t="shared" si="671"/>
        <v>0</v>
      </c>
      <c r="X184" s="992"/>
      <c r="Y184" s="992"/>
      <c r="Z184" s="992"/>
      <c r="AA184" s="992"/>
      <c r="AB184" s="232"/>
      <c r="AC184" s="658"/>
      <c r="AD184" s="950"/>
      <c r="AE184" s="267"/>
      <c r="AF184" s="989"/>
      <c r="AG184" s="964"/>
      <c r="AH184" s="1041"/>
      <c r="AI184" s="1029"/>
      <c r="AJ184" s="57"/>
      <c r="AK184" s="117"/>
      <c r="AL184" s="117"/>
      <c r="AM184" s="117"/>
      <c r="AN184" s="117"/>
      <c r="AO184" s="58"/>
    </row>
    <row r="185" spans="1:41" ht="39.950000000000003" customHeight="1" x14ac:dyDescent="0.2">
      <c r="A185" s="1045"/>
      <c r="B185" s="1047"/>
      <c r="C185" s="964"/>
      <c r="D185" s="997"/>
      <c r="E185" s="977"/>
      <c r="F185" s="980"/>
      <c r="G185" s="1082"/>
      <c r="H185" s="1001"/>
      <c r="I185" s="990"/>
      <c r="J185" s="990"/>
      <c r="K185" s="956"/>
      <c r="L185" s="960" t="s">
        <v>237</v>
      </c>
      <c r="M185" s="961">
        <v>0.25</v>
      </c>
      <c r="N185" s="70" t="s">
        <v>43</v>
      </c>
      <c r="O185" s="194">
        <v>0.25</v>
      </c>
      <c r="P185" s="186">
        <v>0.5</v>
      </c>
      <c r="Q185" s="186">
        <v>0.75</v>
      </c>
      <c r="R185" s="187">
        <v>1</v>
      </c>
      <c r="S185" s="14">
        <f t="shared" ref="S185" si="677">SUM(O185:O185)*M185</f>
        <v>6.25E-2</v>
      </c>
      <c r="T185" s="15">
        <f t="shared" ref="T185" si="678">SUM(P185:P185)*M185</f>
        <v>0.125</v>
      </c>
      <c r="U185" s="15">
        <f t="shared" ref="U185" si="679">SUM(Q185:Q185)*M185</f>
        <v>0.1875</v>
      </c>
      <c r="V185" s="15">
        <f t="shared" ref="V185" si="680">SUM(R185:R185)*M185</f>
        <v>0.25</v>
      </c>
      <c r="W185" s="103">
        <f t="shared" si="671"/>
        <v>0.25</v>
      </c>
      <c r="X185" s="992"/>
      <c r="Y185" s="992"/>
      <c r="Z185" s="992"/>
      <c r="AA185" s="992"/>
      <c r="AB185" s="232"/>
      <c r="AC185" s="658"/>
      <c r="AD185" s="950"/>
      <c r="AE185" s="266" t="str">
        <f t="shared" ref="AE185" si="681">+IF(O186&gt;O185,"SUPERADA",IF(O186=O185,"EQUILIBRADA",IF(O186&lt;O185,"PARA MEJORAR")))</f>
        <v>PARA MEJORAR</v>
      </c>
      <c r="AF185" s="989"/>
      <c r="AG185" s="964"/>
      <c r="AH185" s="1041"/>
      <c r="AI185" s="1029"/>
      <c r="AJ185" s="57"/>
      <c r="AK185" s="117"/>
      <c r="AL185" s="117"/>
      <c r="AM185" s="117"/>
      <c r="AN185" s="117"/>
      <c r="AO185" s="58"/>
    </row>
    <row r="186" spans="1:41" ht="39.950000000000003" customHeight="1" thickBot="1" x14ac:dyDescent="0.25">
      <c r="A186" s="1045"/>
      <c r="B186" s="1047"/>
      <c r="C186" s="964"/>
      <c r="D186" s="997"/>
      <c r="E186" s="977"/>
      <c r="F186" s="980"/>
      <c r="G186" s="1082"/>
      <c r="H186" s="1001"/>
      <c r="I186" s="990"/>
      <c r="J186" s="990"/>
      <c r="K186" s="956"/>
      <c r="L186" s="968"/>
      <c r="M186" s="935"/>
      <c r="N186" s="71" t="s">
        <v>49</v>
      </c>
      <c r="O186" s="135">
        <v>0</v>
      </c>
      <c r="P186" s="136">
        <v>0</v>
      </c>
      <c r="Q186" s="136">
        <v>0</v>
      </c>
      <c r="R186" s="139">
        <v>0</v>
      </c>
      <c r="S186" s="9">
        <f t="shared" ref="S186" si="682">SUM(O186:O186)*M185</f>
        <v>0</v>
      </c>
      <c r="T186" s="10">
        <f t="shared" ref="T186" si="683">SUM(P186:P186)*M185</f>
        <v>0</v>
      </c>
      <c r="U186" s="10">
        <f t="shared" ref="U186" si="684">SUM(Q186:Q186)*M185</f>
        <v>0</v>
      </c>
      <c r="V186" s="10">
        <f t="shared" ref="V186" si="685">SUM(R186:R186)*M185</f>
        <v>0</v>
      </c>
      <c r="W186" s="102">
        <f t="shared" si="671"/>
        <v>0</v>
      </c>
      <c r="X186" s="992"/>
      <c r="Y186" s="992"/>
      <c r="Z186" s="992"/>
      <c r="AA186" s="992"/>
      <c r="AB186" s="232"/>
      <c r="AC186" s="658"/>
      <c r="AD186" s="950"/>
      <c r="AE186" s="267"/>
      <c r="AF186" s="989"/>
      <c r="AG186" s="964"/>
      <c r="AH186" s="1041"/>
      <c r="AI186" s="1029"/>
      <c r="AJ186" s="57"/>
      <c r="AK186" s="117"/>
      <c r="AL186" s="117"/>
      <c r="AM186" s="117"/>
      <c r="AN186" s="117"/>
      <c r="AO186" s="58"/>
    </row>
    <row r="187" spans="1:41" ht="39.950000000000003" customHeight="1" x14ac:dyDescent="0.2">
      <c r="A187" s="1045"/>
      <c r="B187" s="1047"/>
      <c r="C187" s="964"/>
      <c r="D187" s="997"/>
      <c r="E187" s="977"/>
      <c r="F187" s="980"/>
      <c r="G187" s="1082"/>
      <c r="H187" s="1001"/>
      <c r="I187" s="990"/>
      <c r="J187" s="990"/>
      <c r="K187" s="956"/>
      <c r="L187" s="960" t="s">
        <v>238</v>
      </c>
      <c r="M187" s="961">
        <v>0.25</v>
      </c>
      <c r="N187" s="70" t="s">
        <v>43</v>
      </c>
      <c r="O187" s="194">
        <v>0.25</v>
      </c>
      <c r="P187" s="186">
        <v>0.5</v>
      </c>
      <c r="Q187" s="186">
        <v>0.75</v>
      </c>
      <c r="R187" s="187">
        <v>1</v>
      </c>
      <c r="S187" s="14">
        <f t="shared" ref="S187" si="686">SUM(O187:O187)*M187</f>
        <v>6.25E-2</v>
      </c>
      <c r="T187" s="15">
        <f t="shared" ref="T187" si="687">SUM(P187:P187)*M187</f>
        <v>0.125</v>
      </c>
      <c r="U187" s="15">
        <f t="shared" ref="U187" si="688">SUM(Q187:Q187)*M187</f>
        <v>0.1875</v>
      </c>
      <c r="V187" s="15">
        <f t="shared" ref="V187" si="689">SUM(R187:R187)*M187</f>
        <v>0.25</v>
      </c>
      <c r="W187" s="103">
        <f t="shared" si="671"/>
        <v>0.25</v>
      </c>
      <c r="X187" s="992"/>
      <c r="Y187" s="992"/>
      <c r="Z187" s="992"/>
      <c r="AA187" s="992"/>
      <c r="AB187" s="232"/>
      <c r="AC187" s="658"/>
      <c r="AD187" s="950"/>
      <c r="AE187" s="266" t="str">
        <f t="shared" ref="AE187" si="690">+IF(O188&gt;O187,"SUPERADA",IF(O188=O187,"EQUILIBRADA",IF(O188&lt;O187,"PARA MEJORAR")))</f>
        <v>PARA MEJORAR</v>
      </c>
      <c r="AF187" s="989"/>
      <c r="AG187" s="964"/>
      <c r="AH187" s="1041"/>
      <c r="AI187" s="1029"/>
      <c r="AJ187" s="57"/>
      <c r="AK187" s="117"/>
      <c r="AL187" s="117"/>
      <c r="AM187" s="117"/>
      <c r="AN187" s="117"/>
      <c r="AO187" s="58"/>
    </row>
    <row r="188" spans="1:41" ht="39.950000000000003" customHeight="1" thickBot="1" x14ac:dyDescent="0.25">
      <c r="A188" s="1045"/>
      <c r="B188" s="1047"/>
      <c r="C188" s="964"/>
      <c r="D188" s="997"/>
      <c r="E188" s="977"/>
      <c r="F188" s="980"/>
      <c r="G188" s="1082"/>
      <c r="H188" s="1001"/>
      <c r="I188" s="990"/>
      <c r="J188" s="990"/>
      <c r="K188" s="956"/>
      <c r="L188" s="962"/>
      <c r="M188" s="934"/>
      <c r="N188" s="74" t="s">
        <v>49</v>
      </c>
      <c r="O188" s="161">
        <v>0</v>
      </c>
      <c r="P188" s="158">
        <v>0</v>
      </c>
      <c r="Q188" s="158">
        <v>0</v>
      </c>
      <c r="R188" s="159">
        <v>0</v>
      </c>
      <c r="S188" s="20">
        <f t="shared" ref="S188" si="691">SUM(O188:O188)*M187</f>
        <v>0</v>
      </c>
      <c r="T188" s="21">
        <f t="shared" ref="T188" si="692">SUM(P188:P188)*M187</f>
        <v>0</v>
      </c>
      <c r="U188" s="21">
        <f t="shared" ref="U188" si="693">SUM(Q188:Q188)*M187</f>
        <v>0</v>
      </c>
      <c r="V188" s="21">
        <f t="shared" ref="V188" si="694">SUM(R188:R188)*M187</f>
        <v>0</v>
      </c>
      <c r="W188" s="104">
        <f t="shared" si="671"/>
        <v>0</v>
      </c>
      <c r="X188" s="993"/>
      <c r="Y188" s="993"/>
      <c r="Z188" s="993"/>
      <c r="AA188" s="993"/>
      <c r="AB188" s="234"/>
      <c r="AC188" s="658"/>
      <c r="AD188" s="950"/>
      <c r="AE188" s="267"/>
      <c r="AF188" s="989"/>
      <c r="AG188" s="964"/>
      <c r="AH188" s="1041"/>
      <c r="AI188" s="1029"/>
      <c r="AJ188" s="57"/>
      <c r="AK188" s="117"/>
      <c r="AL188" s="117"/>
      <c r="AM188" s="117"/>
      <c r="AN188" s="117"/>
      <c r="AO188" s="58"/>
    </row>
    <row r="189" spans="1:41" ht="39.950000000000003" customHeight="1" x14ac:dyDescent="0.2">
      <c r="A189" s="1045"/>
      <c r="B189" s="1047"/>
      <c r="C189" s="963">
        <v>12</v>
      </c>
      <c r="D189" s="996" t="s">
        <v>239</v>
      </c>
      <c r="E189" s="976">
        <v>15</v>
      </c>
      <c r="F189" s="979" t="s">
        <v>240</v>
      </c>
      <c r="G189" s="1083" t="s">
        <v>241</v>
      </c>
      <c r="H189" s="1000">
        <v>24</v>
      </c>
      <c r="I189" s="1003" t="s">
        <v>242</v>
      </c>
      <c r="J189" s="1003" t="s">
        <v>218</v>
      </c>
      <c r="K189" s="965">
        <f>AB189</f>
        <v>0</v>
      </c>
      <c r="L189" s="967" t="s">
        <v>243</v>
      </c>
      <c r="M189" s="969">
        <v>0.25</v>
      </c>
      <c r="N189" s="109" t="s">
        <v>43</v>
      </c>
      <c r="O189" s="201">
        <v>0.25</v>
      </c>
      <c r="P189" s="201">
        <v>0.5</v>
      </c>
      <c r="Q189" s="201">
        <v>0.75</v>
      </c>
      <c r="R189" s="203">
        <v>1</v>
      </c>
      <c r="S189" s="14">
        <f t="shared" ref="S189" si="695">SUM(O189:O189)*M189</f>
        <v>6.25E-2</v>
      </c>
      <c r="T189" s="15">
        <f t="shared" ref="T189" si="696">SUM(P189:P189)*M189</f>
        <v>0.125</v>
      </c>
      <c r="U189" s="15">
        <f t="shared" ref="U189" si="697">SUM(Q189:Q189)*M189</f>
        <v>0.1875</v>
      </c>
      <c r="V189" s="15">
        <f t="shared" ref="V189" si="698">SUM(R189:R189)*M189</f>
        <v>0.25</v>
      </c>
      <c r="W189" s="103">
        <f t="shared" ref="W189:W196" si="699">MAX(S189:V189)</f>
        <v>0.25</v>
      </c>
      <c r="X189" s="229">
        <f>+S190+S192+S194+S196</f>
        <v>0</v>
      </c>
      <c r="Y189" s="229">
        <f>+T190+T192+T194+T196</f>
        <v>0</v>
      </c>
      <c r="Z189" s="229">
        <f>+U190+U192+U194+U196</f>
        <v>0</v>
      </c>
      <c r="AA189" s="229">
        <f>+V190+V192+V194+V196</f>
        <v>0</v>
      </c>
      <c r="AB189" s="231">
        <f>+W190+W192+W194+W196</f>
        <v>0</v>
      </c>
      <c r="AC189" s="658"/>
      <c r="AD189" s="949" t="s">
        <v>213</v>
      </c>
      <c r="AE189" s="266" t="str">
        <f t="shared" ref="AE189" si="700">+IF(O190&gt;O189,"SUPERADA",IF(O190=O189,"EQUILIBRADA",IF(O190&lt;O189,"PARA MEJORAR")))</f>
        <v>PARA MEJORAR</v>
      </c>
      <c r="AF189" s="951" t="str">
        <f>IF(COUNTIF(AE189:AE196,"PARA MEJORAR")&gt;=1,"PARA MEJORAR","BIEN")</f>
        <v>PARA MEJORAR</v>
      </c>
      <c r="AG189" s="963">
        <v>12</v>
      </c>
      <c r="AH189" s="1041"/>
      <c r="AI189" s="1029"/>
      <c r="AJ189" s="27"/>
      <c r="AK189" s="28"/>
      <c r="AL189" s="28"/>
      <c r="AM189" s="28"/>
      <c r="AN189" s="28"/>
      <c r="AO189" s="29"/>
    </row>
    <row r="190" spans="1:41" ht="39.950000000000003" customHeight="1" thickBot="1" x14ac:dyDescent="0.25">
      <c r="A190" s="1045"/>
      <c r="B190" s="1047"/>
      <c r="C190" s="964"/>
      <c r="D190" s="997"/>
      <c r="E190" s="977"/>
      <c r="F190" s="980"/>
      <c r="G190" s="1082"/>
      <c r="H190" s="1001"/>
      <c r="I190" s="990"/>
      <c r="J190" s="990"/>
      <c r="K190" s="956"/>
      <c r="L190" s="968"/>
      <c r="M190" s="935"/>
      <c r="N190" s="71" t="s">
        <v>49</v>
      </c>
      <c r="O190" s="136">
        <v>0</v>
      </c>
      <c r="P190" s="136">
        <v>0</v>
      </c>
      <c r="Q190" s="136">
        <v>0</v>
      </c>
      <c r="R190" s="162">
        <v>0</v>
      </c>
      <c r="S190" s="9">
        <f t="shared" ref="S190" si="701">SUM(O190:O190)*M189</f>
        <v>0</v>
      </c>
      <c r="T190" s="10">
        <f t="shared" ref="T190" si="702">SUM(P190:P190)*M189</f>
        <v>0</v>
      </c>
      <c r="U190" s="10">
        <f t="shared" ref="U190" si="703">SUM(Q190:Q190)*M189</f>
        <v>0</v>
      </c>
      <c r="V190" s="10">
        <f t="shared" ref="V190" si="704">SUM(R190:R190)*M189</f>
        <v>0</v>
      </c>
      <c r="W190" s="102">
        <f t="shared" si="699"/>
        <v>0</v>
      </c>
      <c r="X190" s="230"/>
      <c r="Y190" s="230"/>
      <c r="Z190" s="230"/>
      <c r="AA190" s="230"/>
      <c r="AB190" s="232"/>
      <c r="AC190" s="658"/>
      <c r="AD190" s="950"/>
      <c r="AE190" s="267"/>
      <c r="AF190" s="952"/>
      <c r="AG190" s="964"/>
      <c r="AH190" s="1041"/>
      <c r="AI190" s="1029"/>
      <c r="AJ190" s="57"/>
      <c r="AK190" s="117"/>
      <c r="AL190" s="117"/>
      <c r="AM190" s="117"/>
      <c r="AN190" s="117"/>
      <c r="AO190" s="58"/>
    </row>
    <row r="191" spans="1:41" ht="39.950000000000003" customHeight="1" x14ac:dyDescent="0.2">
      <c r="A191" s="1045"/>
      <c r="B191" s="1047"/>
      <c r="C191" s="964"/>
      <c r="D191" s="997"/>
      <c r="E191" s="977"/>
      <c r="F191" s="980"/>
      <c r="G191" s="1082"/>
      <c r="H191" s="1001"/>
      <c r="I191" s="990"/>
      <c r="J191" s="990"/>
      <c r="K191" s="956"/>
      <c r="L191" s="960" t="s">
        <v>244</v>
      </c>
      <c r="M191" s="961">
        <v>0.25</v>
      </c>
      <c r="N191" s="70" t="s">
        <v>43</v>
      </c>
      <c r="O191" s="186">
        <v>0.25</v>
      </c>
      <c r="P191" s="186">
        <v>0.5</v>
      </c>
      <c r="Q191" s="186">
        <v>0.75</v>
      </c>
      <c r="R191" s="204">
        <v>1</v>
      </c>
      <c r="S191" s="14">
        <f t="shared" ref="S191" si="705">SUM(O191:O191)*M191</f>
        <v>6.25E-2</v>
      </c>
      <c r="T191" s="15">
        <f t="shared" ref="T191" si="706">SUM(P191:P191)*M191</f>
        <v>0.125</v>
      </c>
      <c r="U191" s="15">
        <f t="shared" ref="U191" si="707">SUM(Q191:Q191)*M191</f>
        <v>0.1875</v>
      </c>
      <c r="V191" s="15">
        <f t="shared" ref="V191" si="708">SUM(R191:R191)*M191</f>
        <v>0.25</v>
      </c>
      <c r="W191" s="103">
        <f t="shared" si="699"/>
        <v>0.25</v>
      </c>
      <c r="X191" s="230"/>
      <c r="Y191" s="230"/>
      <c r="Z191" s="230"/>
      <c r="AA191" s="230"/>
      <c r="AB191" s="232"/>
      <c r="AC191" s="658"/>
      <c r="AD191" s="950"/>
      <c r="AE191" s="266" t="str">
        <f t="shared" ref="AE191" si="709">+IF(O192&gt;O191,"SUPERADA",IF(O192=O191,"EQUILIBRADA",IF(O192&lt;O191,"PARA MEJORAR")))</f>
        <v>PARA MEJORAR</v>
      </c>
      <c r="AF191" s="952"/>
      <c r="AG191" s="964"/>
      <c r="AH191" s="1041"/>
      <c r="AI191" s="1029"/>
      <c r="AJ191" s="57"/>
      <c r="AK191" s="117"/>
      <c r="AL191" s="117"/>
      <c r="AM191" s="117"/>
      <c r="AN191" s="117"/>
      <c r="AO191" s="58"/>
    </row>
    <row r="192" spans="1:41" ht="39.950000000000003" customHeight="1" thickBot="1" x14ac:dyDescent="0.25">
      <c r="A192" s="1045"/>
      <c r="B192" s="1047"/>
      <c r="C192" s="964"/>
      <c r="D192" s="997"/>
      <c r="E192" s="977"/>
      <c r="F192" s="980"/>
      <c r="G192" s="1082"/>
      <c r="H192" s="1001"/>
      <c r="I192" s="990"/>
      <c r="J192" s="990"/>
      <c r="K192" s="956"/>
      <c r="L192" s="968"/>
      <c r="M192" s="935"/>
      <c r="N192" s="71" t="s">
        <v>49</v>
      </c>
      <c r="O192" s="136">
        <v>0</v>
      </c>
      <c r="P192" s="136">
        <v>0</v>
      </c>
      <c r="Q192" s="136">
        <v>0</v>
      </c>
      <c r="R192" s="162">
        <v>0</v>
      </c>
      <c r="S192" s="9">
        <f t="shared" ref="S192" si="710">SUM(O192:O192)*M191</f>
        <v>0</v>
      </c>
      <c r="T192" s="10">
        <f t="shared" ref="T192" si="711">SUM(P192:P192)*M191</f>
        <v>0</v>
      </c>
      <c r="U192" s="10">
        <f t="shared" ref="U192" si="712">SUM(Q192:Q192)*M191</f>
        <v>0</v>
      </c>
      <c r="V192" s="10">
        <f t="shared" ref="V192" si="713">SUM(R192:R192)*M191</f>
        <v>0</v>
      </c>
      <c r="W192" s="102">
        <f t="shared" si="699"/>
        <v>0</v>
      </c>
      <c r="X192" s="230"/>
      <c r="Y192" s="230"/>
      <c r="Z192" s="230"/>
      <c r="AA192" s="230"/>
      <c r="AB192" s="232"/>
      <c r="AC192" s="658"/>
      <c r="AD192" s="950"/>
      <c r="AE192" s="267"/>
      <c r="AF192" s="952"/>
      <c r="AG192" s="964"/>
      <c r="AH192" s="1041"/>
      <c r="AI192" s="1029"/>
      <c r="AJ192" s="57"/>
      <c r="AK192" s="117"/>
      <c r="AL192" s="117"/>
      <c r="AM192" s="117"/>
      <c r="AN192" s="117"/>
      <c r="AO192" s="58"/>
    </row>
    <row r="193" spans="1:41" ht="39.950000000000003" customHeight="1" x14ac:dyDescent="0.2">
      <c r="A193" s="1045"/>
      <c r="B193" s="1047"/>
      <c r="C193" s="964"/>
      <c r="D193" s="997"/>
      <c r="E193" s="977"/>
      <c r="F193" s="980"/>
      <c r="G193" s="1082"/>
      <c r="H193" s="1001"/>
      <c r="I193" s="990"/>
      <c r="J193" s="990"/>
      <c r="K193" s="956"/>
      <c r="L193" s="960" t="s">
        <v>245</v>
      </c>
      <c r="M193" s="961">
        <v>0.25</v>
      </c>
      <c r="N193" s="70" t="s">
        <v>43</v>
      </c>
      <c r="O193" s="186">
        <v>0.25</v>
      </c>
      <c r="P193" s="186">
        <v>0.5</v>
      </c>
      <c r="Q193" s="186">
        <v>0.75</v>
      </c>
      <c r="R193" s="204">
        <v>1</v>
      </c>
      <c r="S193" s="14">
        <f t="shared" ref="S193" si="714">SUM(O193:O193)*M193</f>
        <v>6.25E-2</v>
      </c>
      <c r="T193" s="15">
        <f t="shared" ref="T193" si="715">SUM(P193:P193)*M193</f>
        <v>0.125</v>
      </c>
      <c r="U193" s="15">
        <f t="shared" ref="U193" si="716">SUM(Q193:Q193)*M193</f>
        <v>0.1875</v>
      </c>
      <c r="V193" s="15">
        <f t="shared" ref="V193" si="717">SUM(R193:R193)*M193</f>
        <v>0.25</v>
      </c>
      <c r="W193" s="103">
        <f t="shared" si="699"/>
        <v>0.25</v>
      </c>
      <c r="X193" s="230"/>
      <c r="Y193" s="230"/>
      <c r="Z193" s="230"/>
      <c r="AA193" s="230"/>
      <c r="AB193" s="232"/>
      <c r="AC193" s="658"/>
      <c r="AD193" s="950"/>
      <c r="AE193" s="266" t="str">
        <f t="shared" ref="AE193" si="718">+IF(O194&gt;O193,"SUPERADA",IF(O194=O193,"EQUILIBRADA",IF(O194&lt;O193,"PARA MEJORAR")))</f>
        <v>PARA MEJORAR</v>
      </c>
      <c r="AF193" s="952"/>
      <c r="AG193" s="964"/>
      <c r="AH193" s="1041"/>
      <c r="AI193" s="1029"/>
      <c r="AJ193" s="57"/>
      <c r="AK193" s="117"/>
      <c r="AL193" s="117"/>
      <c r="AM193" s="117"/>
      <c r="AN193" s="117"/>
      <c r="AO193" s="58"/>
    </row>
    <row r="194" spans="1:41" ht="39.950000000000003" customHeight="1" thickBot="1" x14ac:dyDescent="0.25">
      <c r="A194" s="1045"/>
      <c r="B194" s="1047"/>
      <c r="C194" s="964"/>
      <c r="D194" s="997"/>
      <c r="E194" s="977"/>
      <c r="F194" s="980"/>
      <c r="G194" s="1082"/>
      <c r="H194" s="1001"/>
      <c r="I194" s="990"/>
      <c r="J194" s="990"/>
      <c r="K194" s="956"/>
      <c r="L194" s="968"/>
      <c r="M194" s="935"/>
      <c r="N194" s="71" t="s">
        <v>49</v>
      </c>
      <c r="O194" s="136">
        <v>0</v>
      </c>
      <c r="P194" s="136">
        <v>0</v>
      </c>
      <c r="Q194" s="136">
        <v>0</v>
      </c>
      <c r="R194" s="162">
        <v>0</v>
      </c>
      <c r="S194" s="9">
        <f t="shared" ref="S194" si="719">SUM(O194:O194)*M193</f>
        <v>0</v>
      </c>
      <c r="T194" s="10">
        <f t="shared" ref="T194" si="720">SUM(P194:P194)*M193</f>
        <v>0</v>
      </c>
      <c r="U194" s="10">
        <f t="shared" ref="U194" si="721">SUM(Q194:Q194)*M193</f>
        <v>0</v>
      </c>
      <c r="V194" s="10">
        <f t="shared" ref="V194" si="722">SUM(R194:R194)*M193</f>
        <v>0</v>
      </c>
      <c r="W194" s="102">
        <f t="shared" si="699"/>
        <v>0</v>
      </c>
      <c r="X194" s="230"/>
      <c r="Y194" s="230"/>
      <c r="Z194" s="230"/>
      <c r="AA194" s="230"/>
      <c r="AB194" s="232"/>
      <c r="AC194" s="658"/>
      <c r="AD194" s="950"/>
      <c r="AE194" s="267"/>
      <c r="AF194" s="952"/>
      <c r="AG194" s="964"/>
      <c r="AH194" s="1041"/>
      <c r="AI194" s="1029"/>
      <c r="AJ194" s="57"/>
      <c r="AK194" s="117"/>
      <c r="AL194" s="117"/>
      <c r="AM194" s="117"/>
      <c r="AN194" s="117"/>
      <c r="AO194" s="58"/>
    </row>
    <row r="195" spans="1:41" ht="39.950000000000003" customHeight="1" x14ac:dyDescent="0.2">
      <c r="A195" s="1045"/>
      <c r="B195" s="1047"/>
      <c r="C195" s="964"/>
      <c r="D195" s="997"/>
      <c r="E195" s="977"/>
      <c r="F195" s="980"/>
      <c r="G195" s="1082"/>
      <c r="H195" s="1001"/>
      <c r="I195" s="990"/>
      <c r="J195" s="990"/>
      <c r="K195" s="956"/>
      <c r="L195" s="960" t="s">
        <v>246</v>
      </c>
      <c r="M195" s="961">
        <v>0.25</v>
      </c>
      <c r="N195" s="70" t="s">
        <v>43</v>
      </c>
      <c r="O195" s="186">
        <v>0.25</v>
      </c>
      <c r="P195" s="186">
        <v>0.5</v>
      </c>
      <c r="Q195" s="186">
        <v>0.75</v>
      </c>
      <c r="R195" s="204">
        <v>1</v>
      </c>
      <c r="S195" s="14">
        <f t="shared" ref="S195" si="723">SUM(O195:O195)*M195</f>
        <v>6.25E-2</v>
      </c>
      <c r="T195" s="15">
        <f t="shared" ref="T195" si="724">SUM(P195:P195)*M195</f>
        <v>0.125</v>
      </c>
      <c r="U195" s="15">
        <f t="shared" ref="U195" si="725">SUM(Q195:Q195)*M195</f>
        <v>0.1875</v>
      </c>
      <c r="V195" s="15">
        <f t="shared" ref="V195" si="726">SUM(R195:R195)*M195</f>
        <v>0.25</v>
      </c>
      <c r="W195" s="103">
        <f t="shared" si="699"/>
        <v>0.25</v>
      </c>
      <c r="X195" s="230"/>
      <c r="Y195" s="230"/>
      <c r="Z195" s="230"/>
      <c r="AA195" s="230"/>
      <c r="AB195" s="232"/>
      <c r="AC195" s="658"/>
      <c r="AD195" s="950"/>
      <c r="AE195" s="266" t="str">
        <f t="shared" ref="AE195" si="727">+IF(O196&gt;O195,"SUPERADA",IF(O196=O195,"EQUILIBRADA",IF(O196&lt;O195,"PARA MEJORAR")))</f>
        <v>PARA MEJORAR</v>
      </c>
      <c r="AF195" s="952"/>
      <c r="AG195" s="964"/>
      <c r="AH195" s="1041"/>
      <c r="AI195" s="1029"/>
      <c r="AJ195" s="57"/>
      <c r="AK195" s="117"/>
      <c r="AL195" s="117"/>
      <c r="AM195" s="117"/>
      <c r="AN195" s="117"/>
      <c r="AO195" s="58"/>
    </row>
    <row r="196" spans="1:41" ht="39.950000000000003" customHeight="1" thickBot="1" x14ac:dyDescent="0.25">
      <c r="A196" s="1045"/>
      <c r="B196" s="1047"/>
      <c r="C196" s="964"/>
      <c r="D196" s="997"/>
      <c r="E196" s="977"/>
      <c r="F196" s="980"/>
      <c r="G196" s="1084"/>
      <c r="H196" s="1002"/>
      <c r="I196" s="1004"/>
      <c r="J196" s="1004"/>
      <c r="K196" s="966"/>
      <c r="L196" s="994"/>
      <c r="M196" s="995"/>
      <c r="N196" s="110" t="s">
        <v>49</v>
      </c>
      <c r="O196" s="163">
        <v>0</v>
      </c>
      <c r="P196" s="163">
        <v>0</v>
      </c>
      <c r="Q196" s="163">
        <v>0</v>
      </c>
      <c r="R196" s="164">
        <v>0</v>
      </c>
      <c r="S196" s="22">
        <f t="shared" ref="S196" si="728">SUM(O196:O196)*M195</f>
        <v>0</v>
      </c>
      <c r="T196" s="23">
        <f t="shared" ref="T196" si="729">SUM(P196:P196)*M195</f>
        <v>0</v>
      </c>
      <c r="U196" s="23">
        <f t="shared" ref="U196" si="730">SUM(Q196:Q196)*M195</f>
        <v>0</v>
      </c>
      <c r="V196" s="23">
        <f t="shared" ref="V196" si="731">SUM(R196:R196)*M195</f>
        <v>0</v>
      </c>
      <c r="W196" s="105">
        <f t="shared" si="699"/>
        <v>0</v>
      </c>
      <c r="X196" s="230"/>
      <c r="Y196" s="230"/>
      <c r="Z196" s="230"/>
      <c r="AA196" s="230"/>
      <c r="AB196" s="232"/>
      <c r="AC196" s="658"/>
      <c r="AD196" s="950"/>
      <c r="AE196" s="267"/>
      <c r="AF196" s="952"/>
      <c r="AG196" s="964"/>
      <c r="AH196" s="1041"/>
      <c r="AI196" s="1029"/>
      <c r="AJ196" s="57"/>
      <c r="AK196" s="117"/>
      <c r="AL196" s="117"/>
      <c r="AM196" s="117"/>
      <c r="AN196" s="117"/>
      <c r="AO196" s="58"/>
    </row>
    <row r="197" spans="1:41" ht="39.950000000000003" customHeight="1" x14ac:dyDescent="0.2">
      <c r="A197" s="1045"/>
      <c r="B197" s="1047"/>
      <c r="C197" s="963">
        <v>13</v>
      </c>
      <c r="D197" s="996" t="s">
        <v>247</v>
      </c>
      <c r="E197" s="976">
        <v>16</v>
      </c>
      <c r="F197" s="996" t="s">
        <v>248</v>
      </c>
      <c r="G197" s="998" t="s">
        <v>249</v>
      </c>
      <c r="H197" s="999">
        <v>25</v>
      </c>
      <c r="I197" s="987" t="s">
        <v>250</v>
      </c>
      <c r="J197" s="987" t="s">
        <v>251</v>
      </c>
      <c r="K197" s="956">
        <v>0</v>
      </c>
      <c r="L197" s="962" t="s">
        <v>252</v>
      </c>
      <c r="M197" s="934">
        <v>0.33</v>
      </c>
      <c r="N197" s="75" t="s">
        <v>43</v>
      </c>
      <c r="O197" s="179">
        <v>0.18</v>
      </c>
      <c r="P197" s="180">
        <v>0.45</v>
      </c>
      <c r="Q197" s="180">
        <v>0.72</v>
      </c>
      <c r="R197" s="182">
        <v>1</v>
      </c>
      <c r="S197" s="6">
        <f t="shared" ref="S197" si="732">SUM(O197:O197)*M197</f>
        <v>5.9400000000000001E-2</v>
      </c>
      <c r="T197" s="7">
        <f t="shared" ref="T197" si="733">SUM(P197:P197)*M197</f>
        <v>0.14850000000000002</v>
      </c>
      <c r="U197" s="7">
        <f t="shared" ref="U197" si="734">SUM(Q197:Q197)*M197</f>
        <v>0.23760000000000001</v>
      </c>
      <c r="V197" s="7">
        <f t="shared" ref="V197" si="735">SUM(R197:R197)*M197</f>
        <v>0.33</v>
      </c>
      <c r="W197" s="101">
        <f t="shared" ref="W197:W202" si="736">MAX(S197:V197)</f>
        <v>0.33</v>
      </c>
      <c r="X197" s="235">
        <f>+S198+S200+S202</f>
        <v>0</v>
      </c>
      <c r="Y197" s="235">
        <f>+T198+T200+T202</f>
        <v>0</v>
      </c>
      <c r="Z197" s="235">
        <f>+U198+U200+U202</f>
        <v>0</v>
      </c>
      <c r="AA197" s="235">
        <f>+V198+V200+V202</f>
        <v>0</v>
      </c>
      <c r="AB197" s="238">
        <f>+W198+W200+W202</f>
        <v>0</v>
      </c>
      <c r="AC197" s="658"/>
      <c r="AD197" s="949" t="s">
        <v>160</v>
      </c>
      <c r="AE197" s="266" t="str">
        <f t="shared" ref="AE197" si="737">+IF(O198&gt;O197,"SUPERADA",IF(O198=O197,"EQUILIBRADA",IF(O198&lt;O197,"PARA MEJORAR")))</f>
        <v>PARA MEJORAR</v>
      </c>
      <c r="AF197" s="951" t="str">
        <f>IF(COUNTIF(AE197:AE202,"PARA MEJORAR")&gt;=1,"PARA MEJORAR","BIEN")</f>
        <v>PARA MEJORAR</v>
      </c>
      <c r="AG197" s="963">
        <v>13</v>
      </c>
      <c r="AH197" s="1041"/>
      <c r="AI197" s="1029"/>
      <c r="AJ197" s="27"/>
      <c r="AK197" s="28"/>
      <c r="AL197" s="28"/>
      <c r="AM197" s="28"/>
      <c r="AN197" s="28"/>
      <c r="AO197" s="29"/>
    </row>
    <row r="198" spans="1:41" ht="39.950000000000003" customHeight="1" thickBot="1" x14ac:dyDescent="0.25">
      <c r="A198" s="1045"/>
      <c r="B198" s="1047"/>
      <c r="C198" s="964"/>
      <c r="D198" s="997"/>
      <c r="E198" s="977"/>
      <c r="F198" s="997"/>
      <c r="G198" s="998"/>
      <c r="H198" s="999"/>
      <c r="I198" s="987"/>
      <c r="J198" s="987"/>
      <c r="K198" s="956"/>
      <c r="L198" s="968"/>
      <c r="M198" s="935"/>
      <c r="N198" s="71" t="s">
        <v>49</v>
      </c>
      <c r="O198" s="135">
        <v>0</v>
      </c>
      <c r="P198" s="136">
        <v>0</v>
      </c>
      <c r="Q198" s="136">
        <v>0</v>
      </c>
      <c r="R198" s="139">
        <v>0</v>
      </c>
      <c r="S198" s="9">
        <f t="shared" ref="S198" si="738">SUM(O198:O198)*M197</f>
        <v>0</v>
      </c>
      <c r="T198" s="10">
        <f t="shared" ref="T198" si="739">SUM(P198:P198)*M197</f>
        <v>0</v>
      </c>
      <c r="U198" s="10">
        <f t="shared" ref="U198" si="740">SUM(Q198:Q198)*M197</f>
        <v>0</v>
      </c>
      <c r="V198" s="10">
        <f t="shared" ref="V198" si="741">SUM(R198:R198)*M197</f>
        <v>0</v>
      </c>
      <c r="W198" s="102">
        <f t="shared" si="736"/>
        <v>0</v>
      </c>
      <c r="X198" s="236"/>
      <c r="Y198" s="236"/>
      <c r="Z198" s="236"/>
      <c r="AA198" s="236"/>
      <c r="AB198" s="239"/>
      <c r="AC198" s="658"/>
      <c r="AD198" s="950"/>
      <c r="AE198" s="267"/>
      <c r="AF198" s="952"/>
      <c r="AG198" s="964"/>
      <c r="AH198" s="1041"/>
      <c r="AI198" s="1029"/>
      <c r="AJ198" s="57"/>
      <c r="AK198" s="117"/>
      <c r="AL198" s="117"/>
      <c r="AM198" s="117"/>
      <c r="AN198" s="117"/>
      <c r="AO198" s="58"/>
    </row>
    <row r="199" spans="1:41" ht="39.950000000000003" customHeight="1" x14ac:dyDescent="0.2">
      <c r="A199" s="1045"/>
      <c r="B199" s="1047"/>
      <c r="C199" s="964"/>
      <c r="D199" s="997"/>
      <c r="E199" s="977"/>
      <c r="F199" s="997"/>
      <c r="G199" s="998"/>
      <c r="H199" s="999"/>
      <c r="I199" s="987"/>
      <c r="J199" s="987"/>
      <c r="K199" s="956"/>
      <c r="L199" s="960" t="s">
        <v>253</v>
      </c>
      <c r="M199" s="934">
        <v>0.33</v>
      </c>
      <c r="N199" s="70" t="s">
        <v>43</v>
      </c>
      <c r="O199" s="194">
        <v>0</v>
      </c>
      <c r="P199" s="186">
        <v>0</v>
      </c>
      <c r="Q199" s="186">
        <v>0</v>
      </c>
      <c r="R199" s="187">
        <v>1</v>
      </c>
      <c r="S199" s="14">
        <f t="shared" ref="S199" si="742">SUM(O199:O199)*M199</f>
        <v>0</v>
      </c>
      <c r="T199" s="15">
        <f t="shared" ref="T199" si="743">SUM(P199:P199)*M199</f>
        <v>0</v>
      </c>
      <c r="U199" s="15">
        <f t="shared" ref="U199" si="744">SUM(Q199:Q199)*M199</f>
        <v>0</v>
      </c>
      <c r="V199" s="15">
        <f t="shared" ref="V199" si="745">SUM(R199:R199)*M199</f>
        <v>0.33</v>
      </c>
      <c r="W199" s="103">
        <f t="shared" si="736"/>
        <v>0.33</v>
      </c>
      <c r="X199" s="236"/>
      <c r="Y199" s="236"/>
      <c r="Z199" s="236"/>
      <c r="AA199" s="236"/>
      <c r="AB199" s="239"/>
      <c r="AC199" s="658"/>
      <c r="AD199" s="950"/>
      <c r="AE199" s="266" t="str">
        <f t="shared" ref="AE199" si="746">+IF(O200&gt;O199,"SUPERADA",IF(O200=O199,"EQUILIBRADA",IF(O200&lt;O199,"PARA MEJORAR")))</f>
        <v>EQUILIBRADA</v>
      </c>
      <c r="AF199" s="952"/>
      <c r="AG199" s="964"/>
      <c r="AH199" s="1041"/>
      <c r="AI199" s="1029"/>
      <c r="AJ199" s="57"/>
      <c r="AK199" s="117"/>
      <c r="AL199" s="117"/>
      <c r="AM199" s="117"/>
      <c r="AN199" s="117"/>
      <c r="AO199" s="58"/>
    </row>
    <row r="200" spans="1:41" ht="39.950000000000003" customHeight="1" thickBot="1" x14ac:dyDescent="0.25">
      <c r="A200" s="1045"/>
      <c r="B200" s="1047"/>
      <c r="C200" s="964"/>
      <c r="D200" s="997"/>
      <c r="E200" s="977"/>
      <c r="F200" s="997"/>
      <c r="G200" s="998"/>
      <c r="H200" s="999"/>
      <c r="I200" s="987"/>
      <c r="J200" s="987"/>
      <c r="K200" s="956"/>
      <c r="L200" s="968"/>
      <c r="M200" s="935"/>
      <c r="N200" s="71" t="s">
        <v>49</v>
      </c>
      <c r="O200" s="135">
        <v>0</v>
      </c>
      <c r="P200" s="136">
        <v>0</v>
      </c>
      <c r="Q200" s="136">
        <v>0</v>
      </c>
      <c r="R200" s="139">
        <v>0</v>
      </c>
      <c r="S200" s="9">
        <f t="shared" ref="S200" si="747">SUM(O200:O200)*M199</f>
        <v>0</v>
      </c>
      <c r="T200" s="10">
        <f t="shared" ref="T200" si="748">SUM(P200:P200)*M199</f>
        <v>0</v>
      </c>
      <c r="U200" s="10">
        <f t="shared" ref="U200" si="749">SUM(Q200:Q200)*M199</f>
        <v>0</v>
      </c>
      <c r="V200" s="10">
        <f t="shared" ref="V200" si="750">SUM(R200:R200)*M199</f>
        <v>0</v>
      </c>
      <c r="W200" s="102">
        <f t="shared" si="736"/>
        <v>0</v>
      </c>
      <c r="X200" s="236"/>
      <c r="Y200" s="236"/>
      <c r="Z200" s="236"/>
      <c r="AA200" s="236"/>
      <c r="AB200" s="239"/>
      <c r="AC200" s="658"/>
      <c r="AD200" s="950"/>
      <c r="AE200" s="267"/>
      <c r="AF200" s="952"/>
      <c r="AG200" s="964"/>
      <c r="AH200" s="1041"/>
      <c r="AI200" s="1029"/>
      <c r="AJ200" s="57"/>
      <c r="AK200" s="117"/>
      <c r="AL200" s="117"/>
      <c r="AM200" s="117"/>
      <c r="AN200" s="117"/>
      <c r="AO200" s="58"/>
    </row>
    <row r="201" spans="1:41" ht="39.950000000000003" customHeight="1" x14ac:dyDescent="0.2">
      <c r="A201" s="1045"/>
      <c r="B201" s="1047"/>
      <c r="C201" s="964"/>
      <c r="D201" s="997"/>
      <c r="E201" s="977"/>
      <c r="F201" s="997"/>
      <c r="G201" s="998"/>
      <c r="H201" s="999"/>
      <c r="I201" s="987"/>
      <c r="J201" s="987"/>
      <c r="K201" s="956"/>
      <c r="L201" s="960" t="s">
        <v>254</v>
      </c>
      <c r="M201" s="934">
        <v>0.34</v>
      </c>
      <c r="N201" s="70" t="s">
        <v>43</v>
      </c>
      <c r="O201" s="194">
        <v>0</v>
      </c>
      <c r="P201" s="186">
        <v>0</v>
      </c>
      <c r="Q201" s="186">
        <v>0</v>
      </c>
      <c r="R201" s="187">
        <v>1</v>
      </c>
      <c r="S201" s="14">
        <f t="shared" ref="S201" si="751">SUM(O201:O201)*M201</f>
        <v>0</v>
      </c>
      <c r="T201" s="15">
        <f t="shared" ref="T201" si="752">SUM(P201:P201)*M201</f>
        <v>0</v>
      </c>
      <c r="U201" s="15">
        <f t="shared" ref="U201" si="753">SUM(Q201:Q201)*M201</f>
        <v>0</v>
      </c>
      <c r="V201" s="15">
        <f t="shared" ref="V201" si="754">SUM(R201:R201)*M201</f>
        <v>0.34</v>
      </c>
      <c r="W201" s="103">
        <f t="shared" si="736"/>
        <v>0.34</v>
      </c>
      <c r="X201" s="236"/>
      <c r="Y201" s="236"/>
      <c r="Z201" s="236"/>
      <c r="AA201" s="236"/>
      <c r="AB201" s="239"/>
      <c r="AC201" s="658"/>
      <c r="AD201" s="950"/>
      <c r="AE201" s="266" t="str">
        <f t="shared" ref="AE201" si="755">+IF(O202&gt;O201,"SUPERADA",IF(O202=O201,"EQUILIBRADA",IF(O202&lt;O201,"PARA MEJORAR")))</f>
        <v>EQUILIBRADA</v>
      </c>
      <c r="AF201" s="952"/>
      <c r="AG201" s="964"/>
      <c r="AH201" s="1041"/>
      <c r="AI201" s="1029"/>
      <c r="AJ201" s="57"/>
      <c r="AK201" s="117"/>
      <c r="AL201" s="117"/>
      <c r="AM201" s="117"/>
      <c r="AN201" s="117"/>
      <c r="AO201" s="58"/>
    </row>
    <row r="202" spans="1:41" ht="39.950000000000003" customHeight="1" thickBot="1" x14ac:dyDescent="0.25">
      <c r="A202" s="1045"/>
      <c r="B202" s="1047"/>
      <c r="C202" s="964"/>
      <c r="D202" s="997"/>
      <c r="E202" s="977"/>
      <c r="F202" s="997"/>
      <c r="G202" s="998"/>
      <c r="H202" s="999"/>
      <c r="I202" s="987"/>
      <c r="J202" s="987"/>
      <c r="K202" s="956"/>
      <c r="L202" s="968"/>
      <c r="M202" s="935"/>
      <c r="N202" s="71" t="s">
        <v>49</v>
      </c>
      <c r="O202" s="135">
        <v>0</v>
      </c>
      <c r="P202" s="136">
        <v>0</v>
      </c>
      <c r="Q202" s="136">
        <v>0</v>
      </c>
      <c r="R202" s="139">
        <v>0</v>
      </c>
      <c r="S202" s="20">
        <f t="shared" ref="S202" si="756">SUM(O202:O202)*M201</f>
        <v>0</v>
      </c>
      <c r="T202" s="21">
        <f t="shared" ref="T202" si="757">SUM(P202:P202)*M201</f>
        <v>0</v>
      </c>
      <c r="U202" s="21">
        <f t="shared" ref="U202" si="758">SUM(Q202:Q202)*M201</f>
        <v>0</v>
      </c>
      <c r="V202" s="21">
        <f t="shared" ref="V202" si="759">SUM(R202:R202)*M201</f>
        <v>0</v>
      </c>
      <c r="W202" s="104">
        <f t="shared" si="736"/>
        <v>0</v>
      </c>
      <c r="X202" s="237"/>
      <c r="Y202" s="237"/>
      <c r="Z202" s="237"/>
      <c r="AA202" s="237"/>
      <c r="AB202" s="432"/>
      <c r="AC202" s="658"/>
      <c r="AD202" s="950"/>
      <c r="AE202" s="267"/>
      <c r="AF202" s="952"/>
      <c r="AG202" s="964"/>
      <c r="AH202" s="1041"/>
      <c r="AI202" s="1029"/>
      <c r="AJ202" s="57"/>
      <c r="AK202" s="117"/>
      <c r="AL202" s="117"/>
      <c r="AM202" s="117"/>
      <c r="AN202" s="117"/>
      <c r="AO202" s="58"/>
    </row>
    <row r="203" spans="1:41" ht="39.950000000000003" customHeight="1" x14ac:dyDescent="0.2">
      <c r="A203" s="1045"/>
      <c r="B203" s="1048"/>
      <c r="C203" s="970">
        <v>14</v>
      </c>
      <c r="D203" s="973" t="s">
        <v>255</v>
      </c>
      <c r="E203" s="976">
        <v>17</v>
      </c>
      <c r="F203" s="979" t="s">
        <v>256</v>
      </c>
      <c r="G203" s="982" t="s">
        <v>257</v>
      </c>
      <c r="H203" s="985">
        <v>26</v>
      </c>
      <c r="I203" s="953" t="s">
        <v>258</v>
      </c>
      <c r="J203" s="953" t="s">
        <v>259</v>
      </c>
      <c r="K203" s="955">
        <f>AB203</f>
        <v>0</v>
      </c>
      <c r="L203" s="957" t="s">
        <v>260</v>
      </c>
      <c r="M203" s="959">
        <v>0.25</v>
      </c>
      <c r="N203" s="73" t="s">
        <v>43</v>
      </c>
      <c r="O203" s="175">
        <v>1</v>
      </c>
      <c r="P203" s="176">
        <v>1</v>
      </c>
      <c r="Q203" s="176">
        <v>1</v>
      </c>
      <c r="R203" s="178">
        <v>1</v>
      </c>
      <c r="S203" s="6">
        <f t="shared" ref="S203" si="760">SUM(O203:O203)*M203</f>
        <v>0.25</v>
      </c>
      <c r="T203" s="7">
        <f t="shared" ref="T203" si="761">SUM(P203:P203)*M203</f>
        <v>0.25</v>
      </c>
      <c r="U203" s="7">
        <f t="shared" ref="U203" si="762">SUM(Q203:Q203)*M203</f>
        <v>0.25</v>
      </c>
      <c r="V203" s="7">
        <f t="shared" ref="V203" si="763">SUM(R203:R203)*M203</f>
        <v>0.25</v>
      </c>
      <c r="W203" s="101">
        <f t="shared" ref="W203:W210" si="764">MAX(S203:V203)</f>
        <v>0.25</v>
      </c>
      <c r="X203" s="229">
        <f>+S204+S206+S210+S208</f>
        <v>0</v>
      </c>
      <c r="Y203" s="229">
        <f>+T204+T206+T210+T208</f>
        <v>0</v>
      </c>
      <c r="Z203" s="229">
        <f>+U204+U206+U210+U208</f>
        <v>0</v>
      </c>
      <c r="AA203" s="229">
        <f>+V204+V206+V210+V208</f>
        <v>0</v>
      </c>
      <c r="AB203" s="231">
        <f>+W204+W206+W210+W208</f>
        <v>0</v>
      </c>
      <c r="AC203" s="658"/>
      <c r="AD203" s="949" t="s">
        <v>261</v>
      </c>
      <c r="AE203" s="266" t="str">
        <f t="shared" ref="AE203" si="765">+IF(O204&gt;O203,"SUPERADA",IF(O204=O203,"EQUILIBRADA",IF(O204&lt;O203,"PARA MEJORAR")))</f>
        <v>PARA MEJORAR</v>
      </c>
      <c r="AF203" s="951" t="str">
        <f>IF(COUNTIF(AE203:AE210,"PARA MEJORAR")&gt;=1,"PARA MEJORAR","BIEN")</f>
        <v>PARA MEJORAR</v>
      </c>
      <c r="AG203" s="970">
        <v>14</v>
      </c>
      <c r="AH203" s="1041"/>
      <c r="AI203" s="1029"/>
      <c r="AJ203" s="27"/>
      <c r="AK203" s="28"/>
      <c r="AL203" s="28"/>
      <c r="AM203" s="28"/>
      <c r="AN203" s="28"/>
      <c r="AO203" s="29"/>
    </row>
    <row r="204" spans="1:41" ht="39.950000000000003" customHeight="1" thickBot="1" x14ac:dyDescent="0.25">
      <c r="A204" s="1045"/>
      <c r="B204" s="1048"/>
      <c r="C204" s="971"/>
      <c r="D204" s="974"/>
      <c r="E204" s="977"/>
      <c r="F204" s="980"/>
      <c r="G204" s="983"/>
      <c r="H204" s="986"/>
      <c r="I204" s="954"/>
      <c r="J204" s="954"/>
      <c r="K204" s="956"/>
      <c r="L204" s="958"/>
      <c r="M204" s="935"/>
      <c r="N204" s="71" t="s">
        <v>49</v>
      </c>
      <c r="O204" s="135">
        <v>0</v>
      </c>
      <c r="P204" s="136">
        <v>0</v>
      </c>
      <c r="Q204" s="136">
        <v>0</v>
      </c>
      <c r="R204" s="139">
        <v>0</v>
      </c>
      <c r="S204" s="9">
        <f t="shared" ref="S204" si="766">SUM(O204:O204)*M203</f>
        <v>0</v>
      </c>
      <c r="T204" s="10">
        <f t="shared" ref="T204" si="767">SUM(P204:P204)*M203</f>
        <v>0</v>
      </c>
      <c r="U204" s="10">
        <f t="shared" ref="U204" si="768">SUM(Q204:Q204)*M203</f>
        <v>0</v>
      </c>
      <c r="V204" s="10">
        <f t="shared" ref="V204" si="769">SUM(R204:R204)*M203</f>
        <v>0</v>
      </c>
      <c r="W204" s="102">
        <f t="shared" si="764"/>
        <v>0</v>
      </c>
      <c r="X204" s="230"/>
      <c r="Y204" s="230"/>
      <c r="Z204" s="230"/>
      <c r="AA204" s="230"/>
      <c r="AB204" s="232"/>
      <c r="AC204" s="658"/>
      <c r="AD204" s="950"/>
      <c r="AE204" s="267"/>
      <c r="AF204" s="952"/>
      <c r="AG204" s="971"/>
      <c r="AH204" s="1041"/>
      <c r="AI204" s="1029"/>
      <c r="AJ204" s="57"/>
      <c r="AK204" s="117"/>
      <c r="AL204" s="117"/>
      <c r="AM204" s="117"/>
      <c r="AN204" s="117"/>
      <c r="AO204" s="58"/>
    </row>
    <row r="205" spans="1:41" ht="39.950000000000003" customHeight="1" x14ac:dyDescent="0.2">
      <c r="A205" s="1045"/>
      <c r="B205" s="1048"/>
      <c r="C205" s="971"/>
      <c r="D205" s="974"/>
      <c r="E205" s="977"/>
      <c r="F205" s="980"/>
      <c r="G205" s="983"/>
      <c r="H205" s="986"/>
      <c r="I205" s="954"/>
      <c r="J205" s="954"/>
      <c r="K205" s="956"/>
      <c r="L205" s="960" t="s">
        <v>262</v>
      </c>
      <c r="M205" s="961">
        <v>0.25</v>
      </c>
      <c r="N205" s="70" t="s">
        <v>43</v>
      </c>
      <c r="O205" s="194">
        <v>0.25</v>
      </c>
      <c r="P205" s="186">
        <v>0.5</v>
      </c>
      <c r="Q205" s="186">
        <v>0.75</v>
      </c>
      <c r="R205" s="187">
        <v>1</v>
      </c>
      <c r="S205" s="14">
        <f t="shared" ref="S205" si="770">SUM(O205:O205)*M205</f>
        <v>6.25E-2</v>
      </c>
      <c r="T205" s="15">
        <f t="shared" ref="T205" si="771">SUM(P205:P205)*M205</f>
        <v>0.125</v>
      </c>
      <c r="U205" s="15">
        <f t="shared" ref="U205" si="772">SUM(Q205:Q205)*M205</f>
        <v>0.1875</v>
      </c>
      <c r="V205" s="15">
        <f t="shared" ref="V205" si="773">SUM(R205:R205)*M205</f>
        <v>0.25</v>
      </c>
      <c r="W205" s="103">
        <f t="shared" si="764"/>
        <v>0.25</v>
      </c>
      <c r="X205" s="230"/>
      <c r="Y205" s="230"/>
      <c r="Z205" s="230"/>
      <c r="AA205" s="230"/>
      <c r="AB205" s="232"/>
      <c r="AC205" s="658"/>
      <c r="AD205" s="950"/>
      <c r="AE205" s="266" t="str">
        <f t="shared" ref="AE205" si="774">+IF(O206&gt;O205,"SUPERADA",IF(O206=O205,"EQUILIBRADA",IF(O206&lt;O205,"PARA MEJORAR")))</f>
        <v>PARA MEJORAR</v>
      </c>
      <c r="AF205" s="952"/>
      <c r="AG205" s="971"/>
      <c r="AH205" s="1041"/>
      <c r="AI205" s="1029"/>
      <c r="AJ205" s="57"/>
      <c r="AK205" s="117"/>
      <c r="AL205" s="117"/>
      <c r="AM205" s="117"/>
      <c r="AN205" s="117"/>
      <c r="AO205" s="58"/>
    </row>
    <row r="206" spans="1:41" ht="39.950000000000003" customHeight="1" thickBot="1" x14ac:dyDescent="0.25">
      <c r="A206" s="1045"/>
      <c r="B206" s="1048"/>
      <c r="C206" s="971"/>
      <c r="D206" s="974"/>
      <c r="E206" s="977"/>
      <c r="F206" s="980"/>
      <c r="G206" s="983"/>
      <c r="H206" s="986"/>
      <c r="I206" s="954"/>
      <c r="J206" s="954"/>
      <c r="K206" s="956"/>
      <c r="L206" s="958"/>
      <c r="M206" s="935"/>
      <c r="N206" s="71" t="s">
        <v>49</v>
      </c>
      <c r="O206" s="135">
        <v>0</v>
      </c>
      <c r="P206" s="136">
        <v>0</v>
      </c>
      <c r="Q206" s="136">
        <v>0</v>
      </c>
      <c r="R206" s="139">
        <v>0</v>
      </c>
      <c r="S206" s="9">
        <f t="shared" ref="S206" si="775">SUM(O206:O206)*M205</f>
        <v>0</v>
      </c>
      <c r="T206" s="10">
        <f t="shared" ref="T206" si="776">SUM(P206:P206)*M205</f>
        <v>0</v>
      </c>
      <c r="U206" s="10">
        <f t="shared" ref="U206" si="777">SUM(Q206:Q206)*M205</f>
        <v>0</v>
      </c>
      <c r="V206" s="10">
        <f t="shared" ref="V206" si="778">SUM(R206:R206)*M205</f>
        <v>0</v>
      </c>
      <c r="W206" s="102">
        <f t="shared" si="764"/>
        <v>0</v>
      </c>
      <c r="X206" s="230"/>
      <c r="Y206" s="230"/>
      <c r="Z206" s="230"/>
      <c r="AA206" s="230"/>
      <c r="AB206" s="232"/>
      <c r="AC206" s="658"/>
      <c r="AD206" s="950"/>
      <c r="AE206" s="267"/>
      <c r="AF206" s="952"/>
      <c r="AG206" s="971"/>
      <c r="AH206" s="1041"/>
      <c r="AI206" s="1029"/>
      <c r="AJ206" s="57"/>
      <c r="AK206" s="117"/>
      <c r="AL206" s="117"/>
      <c r="AM206" s="117"/>
      <c r="AN206" s="117"/>
      <c r="AO206" s="58"/>
    </row>
    <row r="207" spans="1:41" ht="39.950000000000003" customHeight="1" x14ac:dyDescent="0.2">
      <c r="A207" s="1045"/>
      <c r="B207" s="1048"/>
      <c r="C207" s="971"/>
      <c r="D207" s="974"/>
      <c r="E207" s="977"/>
      <c r="F207" s="980"/>
      <c r="G207" s="983"/>
      <c r="H207" s="986"/>
      <c r="I207" s="954"/>
      <c r="J207" s="954"/>
      <c r="K207" s="956"/>
      <c r="L207" s="1091" t="s">
        <v>263</v>
      </c>
      <c r="M207" s="961">
        <v>0.25</v>
      </c>
      <c r="N207" s="70" t="s">
        <v>43</v>
      </c>
      <c r="O207" s="194">
        <v>0.25</v>
      </c>
      <c r="P207" s="186">
        <v>0.5</v>
      </c>
      <c r="Q207" s="186">
        <v>0.75</v>
      </c>
      <c r="R207" s="187">
        <v>1</v>
      </c>
      <c r="S207" s="14">
        <f t="shared" ref="S207" si="779">SUM(O207:O207)*M207</f>
        <v>6.25E-2</v>
      </c>
      <c r="T207" s="15">
        <f t="shared" ref="T207" si="780">SUM(P207:P207)*M207</f>
        <v>0.125</v>
      </c>
      <c r="U207" s="15">
        <f t="shared" ref="U207" si="781">SUM(Q207:Q207)*M207</f>
        <v>0.1875</v>
      </c>
      <c r="V207" s="15">
        <f t="shared" ref="V207" si="782">SUM(R207:R207)*M207</f>
        <v>0.25</v>
      </c>
      <c r="W207" s="103">
        <f t="shared" si="764"/>
        <v>0.25</v>
      </c>
      <c r="X207" s="230"/>
      <c r="Y207" s="230"/>
      <c r="Z207" s="230"/>
      <c r="AA207" s="230"/>
      <c r="AB207" s="232"/>
      <c r="AC207" s="658"/>
      <c r="AD207" s="950"/>
      <c r="AE207" s="82"/>
      <c r="AF207" s="952"/>
      <c r="AG207" s="971"/>
      <c r="AH207" s="1041"/>
      <c r="AI207" s="1029"/>
      <c r="AJ207" s="57"/>
      <c r="AK207" s="117"/>
      <c r="AL207" s="117"/>
      <c r="AM207" s="117"/>
      <c r="AN207" s="117"/>
      <c r="AO207" s="58"/>
    </row>
    <row r="208" spans="1:41" ht="39.950000000000003" customHeight="1" thickBot="1" x14ac:dyDescent="0.25">
      <c r="A208" s="1045"/>
      <c r="B208" s="1048"/>
      <c r="C208" s="971"/>
      <c r="D208" s="974"/>
      <c r="E208" s="977"/>
      <c r="F208" s="980"/>
      <c r="G208" s="983"/>
      <c r="H208" s="986"/>
      <c r="I208" s="954"/>
      <c r="J208" s="954"/>
      <c r="K208" s="956"/>
      <c r="L208" s="968"/>
      <c r="M208" s="935"/>
      <c r="N208" s="71" t="s">
        <v>49</v>
      </c>
      <c r="O208" s="135">
        <v>0</v>
      </c>
      <c r="P208" s="136">
        <v>0</v>
      </c>
      <c r="Q208" s="136">
        <v>0</v>
      </c>
      <c r="R208" s="139">
        <v>0</v>
      </c>
      <c r="S208" s="9">
        <f t="shared" ref="S208" si="783">SUM(O208:O208)*M207</f>
        <v>0</v>
      </c>
      <c r="T208" s="10">
        <f t="shared" ref="T208" si="784">SUM(P208:P208)*M207</f>
        <v>0</v>
      </c>
      <c r="U208" s="10">
        <f t="shared" ref="U208" si="785">SUM(Q208:Q208)*M207</f>
        <v>0</v>
      </c>
      <c r="V208" s="10">
        <f t="shared" ref="V208" si="786">SUM(R208:R208)*M207</f>
        <v>0</v>
      </c>
      <c r="W208" s="102">
        <f t="shared" si="764"/>
        <v>0</v>
      </c>
      <c r="X208" s="230"/>
      <c r="Y208" s="230"/>
      <c r="Z208" s="230"/>
      <c r="AA208" s="230"/>
      <c r="AB208" s="232"/>
      <c r="AC208" s="658"/>
      <c r="AD208" s="950"/>
      <c r="AE208" s="82"/>
      <c r="AF208" s="952"/>
      <c r="AG208" s="971"/>
      <c r="AH208" s="1041"/>
      <c r="AI208" s="1029"/>
      <c r="AJ208" s="57"/>
      <c r="AK208" s="117"/>
      <c r="AL208" s="117"/>
      <c r="AM208" s="117"/>
      <c r="AN208" s="117"/>
      <c r="AO208" s="58"/>
    </row>
    <row r="209" spans="1:41" ht="39.950000000000003" customHeight="1" x14ac:dyDescent="0.2">
      <c r="A209" s="1045"/>
      <c r="B209" s="1048"/>
      <c r="C209" s="971"/>
      <c r="D209" s="974"/>
      <c r="E209" s="977"/>
      <c r="F209" s="980"/>
      <c r="G209" s="983"/>
      <c r="H209" s="986"/>
      <c r="I209" s="954"/>
      <c r="J209" s="954"/>
      <c r="K209" s="956"/>
      <c r="L209" s="960" t="s">
        <v>264</v>
      </c>
      <c r="M209" s="961">
        <v>0.25</v>
      </c>
      <c r="N209" s="70" t="s">
        <v>43</v>
      </c>
      <c r="O209" s="194">
        <v>0.25</v>
      </c>
      <c r="P209" s="186">
        <v>0.5</v>
      </c>
      <c r="Q209" s="186">
        <v>0.75</v>
      </c>
      <c r="R209" s="187">
        <v>1</v>
      </c>
      <c r="S209" s="14">
        <f t="shared" ref="S209" si="787">SUM(O209:O209)*M209</f>
        <v>6.25E-2</v>
      </c>
      <c r="T209" s="15">
        <f t="shared" ref="T209" si="788">SUM(P209:P209)*M209</f>
        <v>0.125</v>
      </c>
      <c r="U209" s="15">
        <f t="shared" ref="U209" si="789">SUM(Q209:Q209)*M209</f>
        <v>0.1875</v>
      </c>
      <c r="V209" s="15">
        <f t="shared" ref="V209" si="790">SUM(R209:R209)*M209</f>
        <v>0.25</v>
      </c>
      <c r="W209" s="103">
        <f t="shared" si="764"/>
        <v>0.25</v>
      </c>
      <c r="X209" s="230"/>
      <c r="Y209" s="230"/>
      <c r="Z209" s="230"/>
      <c r="AA209" s="230"/>
      <c r="AB209" s="232"/>
      <c r="AC209" s="658"/>
      <c r="AD209" s="950"/>
      <c r="AE209" s="266" t="str">
        <f t="shared" ref="AE209" si="791">+IF(O210&gt;O209,"SUPERADA",IF(O210=O209,"EQUILIBRADA",IF(O210&lt;O209,"PARA MEJORAR")))</f>
        <v>PARA MEJORAR</v>
      </c>
      <c r="AF209" s="952"/>
      <c r="AG209" s="971"/>
      <c r="AH209" s="1041"/>
      <c r="AI209" s="1029"/>
      <c r="AJ209" s="57"/>
      <c r="AK209" s="117"/>
      <c r="AL209" s="117"/>
      <c r="AM209" s="117"/>
      <c r="AN209" s="117"/>
      <c r="AO209" s="58"/>
    </row>
    <row r="210" spans="1:41" ht="39.950000000000003" customHeight="1" thickBot="1" x14ac:dyDescent="0.25">
      <c r="A210" s="1045"/>
      <c r="B210" s="1048"/>
      <c r="C210" s="972"/>
      <c r="D210" s="975"/>
      <c r="E210" s="978"/>
      <c r="F210" s="981"/>
      <c r="G210" s="984"/>
      <c r="H210" s="986"/>
      <c r="I210" s="954"/>
      <c r="J210" s="954"/>
      <c r="K210" s="956"/>
      <c r="L210" s="962"/>
      <c r="M210" s="934"/>
      <c r="N210" s="74" t="s">
        <v>49</v>
      </c>
      <c r="O210" s="137">
        <v>0</v>
      </c>
      <c r="P210" s="138">
        <v>0</v>
      </c>
      <c r="Q210" s="138">
        <v>0</v>
      </c>
      <c r="R210" s="140">
        <v>0</v>
      </c>
      <c r="S210" s="20">
        <f t="shared" ref="S210" si="792">SUM(O210:O210)*M209</f>
        <v>0</v>
      </c>
      <c r="T210" s="21">
        <f t="shared" ref="T210" si="793">SUM(P210:P210)*M209</f>
        <v>0</v>
      </c>
      <c r="U210" s="21">
        <f t="shared" ref="U210" si="794">SUM(Q210:Q210)*M209</f>
        <v>0</v>
      </c>
      <c r="V210" s="21">
        <f t="shared" ref="V210" si="795">SUM(R210:R210)*M209</f>
        <v>0</v>
      </c>
      <c r="W210" s="104">
        <f t="shared" si="764"/>
        <v>0</v>
      </c>
      <c r="X210" s="230"/>
      <c r="Y210" s="230"/>
      <c r="Z210" s="230"/>
      <c r="AA210" s="230"/>
      <c r="AB210" s="232"/>
      <c r="AC210" s="658"/>
      <c r="AD210" s="950"/>
      <c r="AE210" s="267"/>
      <c r="AF210" s="952"/>
      <c r="AG210" s="972"/>
      <c r="AH210" s="1041"/>
      <c r="AI210" s="1029"/>
      <c r="AJ210" s="57"/>
      <c r="AK210" s="117"/>
      <c r="AL210" s="117"/>
      <c r="AM210" s="117"/>
      <c r="AN210" s="117"/>
      <c r="AO210" s="58"/>
    </row>
    <row r="211" spans="1:41" ht="39.950000000000003" customHeight="1" x14ac:dyDescent="0.2">
      <c r="A211" s="1045"/>
      <c r="B211" s="1048"/>
      <c r="C211" s="1053">
        <v>15</v>
      </c>
      <c r="D211" s="1054" t="s">
        <v>265</v>
      </c>
      <c r="E211" s="1057">
        <v>18</v>
      </c>
      <c r="F211" s="1060" t="s">
        <v>266</v>
      </c>
      <c r="G211" s="936" t="s">
        <v>267</v>
      </c>
      <c r="H211" s="939">
        <v>27</v>
      </c>
      <c r="I211" s="942" t="s">
        <v>268</v>
      </c>
      <c r="J211" s="942" t="s">
        <v>194</v>
      </c>
      <c r="K211" s="945">
        <f>AB211</f>
        <v>0</v>
      </c>
      <c r="L211" s="948" t="s">
        <v>269</v>
      </c>
      <c r="M211" s="928">
        <v>0.3</v>
      </c>
      <c r="N211" s="73" t="s">
        <v>43</v>
      </c>
      <c r="O211" s="176">
        <v>0.15</v>
      </c>
      <c r="P211" s="176">
        <v>0.3</v>
      </c>
      <c r="Q211" s="176">
        <v>0.6</v>
      </c>
      <c r="R211" s="178">
        <v>1</v>
      </c>
      <c r="S211" s="6">
        <f t="shared" ref="S211" si="796">SUM(O211:O211)*M211</f>
        <v>4.4999999999999998E-2</v>
      </c>
      <c r="T211" s="7">
        <f t="shared" ref="T211" si="797">SUM(P211:P211)*M211</f>
        <v>0.09</v>
      </c>
      <c r="U211" s="7">
        <f t="shared" ref="U211" si="798">SUM(Q211:Q211)*M211</f>
        <v>0.18</v>
      </c>
      <c r="V211" s="7">
        <f t="shared" ref="V211" si="799">SUM(R211:R211)*M211</f>
        <v>0.3</v>
      </c>
      <c r="W211" s="101">
        <f t="shared" ref="W211:W218" si="800">MAX(S211:V211)</f>
        <v>0.3</v>
      </c>
      <c r="X211" s="229">
        <f>+S212+S214+S216+S218</f>
        <v>0</v>
      </c>
      <c r="Y211" s="229">
        <f>+T212+T214+T216+T218</f>
        <v>0</v>
      </c>
      <c r="Z211" s="229">
        <f>+U212+U214+U216+U218</f>
        <v>0</v>
      </c>
      <c r="AA211" s="229">
        <f>+V212+V214+V216+V218</f>
        <v>0</v>
      </c>
      <c r="AB211" s="231">
        <f>+W212+W214+W216+W218</f>
        <v>0</v>
      </c>
      <c r="AC211" s="658"/>
      <c r="AD211" s="949" t="s">
        <v>270</v>
      </c>
      <c r="AE211" s="266" t="str">
        <f t="shared" ref="AE211" si="801">+IF(O212&gt;O211,"SUPERADA",IF(O212=O211,"EQUILIBRADA",IF(O212&lt;O211,"PARA MEJORAR")))</f>
        <v>PARA MEJORAR</v>
      </c>
      <c r="AF211" s="951" t="str">
        <f>IF(COUNTIF(AE211:AE218,"PARA MEJORAR")&gt;=1,"PARA MEJORAR","BIEN")</f>
        <v>PARA MEJORAR</v>
      </c>
      <c r="AG211" s="921">
        <v>15</v>
      </c>
      <c r="AH211" s="1041"/>
      <c r="AI211" s="1029"/>
      <c r="AJ211" s="27"/>
      <c r="AK211" s="28"/>
      <c r="AL211" s="28"/>
      <c r="AM211" s="28"/>
      <c r="AN211" s="28"/>
      <c r="AO211" s="29"/>
    </row>
    <row r="212" spans="1:41" ht="39.950000000000003" customHeight="1" thickBot="1" x14ac:dyDescent="0.25">
      <c r="A212" s="1045"/>
      <c r="B212" s="1048"/>
      <c r="C212" s="1053"/>
      <c r="D212" s="1055"/>
      <c r="E212" s="1058"/>
      <c r="F212" s="1061"/>
      <c r="G212" s="937"/>
      <c r="H212" s="940"/>
      <c r="I212" s="943"/>
      <c r="J212" s="943"/>
      <c r="K212" s="946"/>
      <c r="L212" s="925"/>
      <c r="M212" s="926"/>
      <c r="N212" s="71" t="s">
        <v>49</v>
      </c>
      <c r="O212" s="136">
        <v>0</v>
      </c>
      <c r="P212" s="136">
        <v>0</v>
      </c>
      <c r="Q212" s="136">
        <v>0</v>
      </c>
      <c r="R212" s="139">
        <v>0</v>
      </c>
      <c r="S212" s="9">
        <f t="shared" ref="S212" si="802">SUM(O212:O212)*M211</f>
        <v>0</v>
      </c>
      <c r="T212" s="10">
        <f t="shared" ref="T212" si="803">SUM(P212:P212)*M211</f>
        <v>0</v>
      </c>
      <c r="U212" s="10">
        <f t="shared" ref="U212" si="804">SUM(Q212:Q212)*M211</f>
        <v>0</v>
      </c>
      <c r="V212" s="10">
        <f t="shared" ref="V212" si="805">SUM(R212:R212)*M211</f>
        <v>0</v>
      </c>
      <c r="W212" s="102">
        <f t="shared" si="800"/>
        <v>0</v>
      </c>
      <c r="X212" s="230"/>
      <c r="Y212" s="230"/>
      <c r="Z212" s="230"/>
      <c r="AA212" s="230"/>
      <c r="AB212" s="232"/>
      <c r="AC212" s="658"/>
      <c r="AD212" s="950"/>
      <c r="AE212" s="267"/>
      <c r="AF212" s="952"/>
      <c r="AG212" s="922"/>
      <c r="AH212" s="1041"/>
      <c r="AI212" s="1029"/>
      <c r="AJ212" s="57"/>
      <c r="AK212" s="117"/>
      <c r="AL212" s="117"/>
      <c r="AM212" s="117"/>
      <c r="AN212" s="117"/>
      <c r="AO212" s="58"/>
    </row>
    <row r="213" spans="1:41" ht="39.950000000000003" customHeight="1" x14ac:dyDescent="0.2">
      <c r="A213" s="1045"/>
      <c r="B213" s="1048"/>
      <c r="C213" s="1053"/>
      <c r="D213" s="1055"/>
      <c r="E213" s="1058"/>
      <c r="F213" s="1061"/>
      <c r="G213" s="937"/>
      <c r="H213" s="940"/>
      <c r="I213" s="943"/>
      <c r="J213" s="943"/>
      <c r="K213" s="946"/>
      <c r="L213" s="924" t="s">
        <v>271</v>
      </c>
      <c r="M213" s="926">
        <v>0.3</v>
      </c>
      <c r="N213" s="70" t="s">
        <v>43</v>
      </c>
      <c r="O213" s="186">
        <v>0</v>
      </c>
      <c r="P213" s="186">
        <v>0.05</v>
      </c>
      <c r="Q213" s="186">
        <v>0.2</v>
      </c>
      <c r="R213" s="187">
        <v>1</v>
      </c>
      <c r="S213" s="14">
        <f t="shared" ref="S213" si="806">SUM(O213:O213)*M213</f>
        <v>0</v>
      </c>
      <c r="T213" s="15">
        <f t="shared" ref="T213" si="807">SUM(P213:P213)*M213</f>
        <v>1.4999999999999999E-2</v>
      </c>
      <c r="U213" s="15">
        <f t="shared" ref="U213" si="808">SUM(Q213:Q213)*M213</f>
        <v>0.06</v>
      </c>
      <c r="V213" s="15">
        <f t="shared" ref="V213" si="809">SUM(R213:R213)*M213</f>
        <v>0.3</v>
      </c>
      <c r="W213" s="103">
        <f t="shared" si="800"/>
        <v>0.3</v>
      </c>
      <c r="X213" s="230"/>
      <c r="Y213" s="230"/>
      <c r="Z213" s="230"/>
      <c r="AA213" s="230"/>
      <c r="AB213" s="232"/>
      <c r="AC213" s="658"/>
      <c r="AD213" s="950"/>
      <c r="AE213" s="266" t="str">
        <f t="shared" ref="AE213" si="810">+IF(O214&gt;O213,"SUPERADA",IF(O214=O213,"EQUILIBRADA",IF(O214&lt;O213,"PARA MEJORAR")))</f>
        <v>EQUILIBRADA</v>
      </c>
      <c r="AF213" s="952"/>
      <c r="AG213" s="922"/>
      <c r="AH213" s="1041"/>
      <c r="AI213" s="1029"/>
      <c r="AJ213" s="57"/>
      <c r="AK213" s="117"/>
      <c r="AL213" s="117"/>
      <c r="AM213" s="117"/>
      <c r="AN213" s="117"/>
      <c r="AO213" s="58"/>
    </row>
    <row r="214" spans="1:41" ht="39.950000000000003" customHeight="1" thickBot="1" x14ac:dyDescent="0.25">
      <c r="A214" s="1045"/>
      <c r="B214" s="1048"/>
      <c r="C214" s="1053"/>
      <c r="D214" s="1055"/>
      <c r="E214" s="1058"/>
      <c r="F214" s="1061"/>
      <c r="G214" s="937"/>
      <c r="H214" s="940"/>
      <c r="I214" s="943"/>
      <c r="J214" s="943"/>
      <c r="K214" s="946"/>
      <c r="L214" s="925"/>
      <c r="M214" s="926"/>
      <c r="N214" s="71" t="s">
        <v>49</v>
      </c>
      <c r="O214" s="136">
        <v>0</v>
      </c>
      <c r="P214" s="136">
        <v>0</v>
      </c>
      <c r="Q214" s="136">
        <v>0</v>
      </c>
      <c r="R214" s="139">
        <v>0</v>
      </c>
      <c r="S214" s="9">
        <f t="shared" ref="S214" si="811">SUM(O214:O214)*M213</f>
        <v>0</v>
      </c>
      <c r="T214" s="10">
        <f t="shared" ref="T214" si="812">SUM(P214:P214)*M213</f>
        <v>0</v>
      </c>
      <c r="U214" s="10">
        <f t="shared" ref="U214" si="813">SUM(Q214:Q214)*M213</f>
        <v>0</v>
      </c>
      <c r="V214" s="10">
        <f t="shared" ref="V214" si="814">SUM(R214:R214)*M213</f>
        <v>0</v>
      </c>
      <c r="W214" s="102">
        <f t="shared" si="800"/>
        <v>0</v>
      </c>
      <c r="X214" s="230"/>
      <c r="Y214" s="230"/>
      <c r="Z214" s="230"/>
      <c r="AA214" s="230"/>
      <c r="AB214" s="232"/>
      <c r="AC214" s="658"/>
      <c r="AD214" s="950"/>
      <c r="AE214" s="267"/>
      <c r="AF214" s="952"/>
      <c r="AG214" s="922"/>
      <c r="AH214" s="1041"/>
      <c r="AI214" s="1029"/>
      <c r="AJ214" s="57"/>
      <c r="AK214" s="117"/>
      <c r="AL214" s="117"/>
      <c r="AM214" s="117"/>
      <c r="AN214" s="117"/>
      <c r="AO214" s="58"/>
    </row>
    <row r="215" spans="1:41" ht="39.950000000000003" customHeight="1" x14ac:dyDescent="0.2">
      <c r="A215" s="1045"/>
      <c r="B215" s="1048"/>
      <c r="C215" s="1053"/>
      <c r="D215" s="1055"/>
      <c r="E215" s="1058"/>
      <c r="F215" s="1061"/>
      <c r="G215" s="937"/>
      <c r="H215" s="940"/>
      <c r="I215" s="943"/>
      <c r="J215" s="943"/>
      <c r="K215" s="946"/>
      <c r="L215" s="924" t="s">
        <v>272</v>
      </c>
      <c r="M215" s="926">
        <v>0.2</v>
      </c>
      <c r="N215" s="70" t="s">
        <v>43</v>
      </c>
      <c r="O215" s="186">
        <v>0</v>
      </c>
      <c r="P215" s="186">
        <v>0.05</v>
      </c>
      <c r="Q215" s="186">
        <v>0.2</v>
      </c>
      <c r="R215" s="187">
        <v>1</v>
      </c>
      <c r="S215" s="14">
        <f t="shared" ref="S215" si="815">SUM(O215:O215)*M215</f>
        <v>0</v>
      </c>
      <c r="T215" s="15">
        <f t="shared" ref="T215" si="816">SUM(P215:P215)*M215</f>
        <v>1.0000000000000002E-2</v>
      </c>
      <c r="U215" s="15">
        <f t="shared" ref="U215" si="817">SUM(Q215:Q215)*M215</f>
        <v>4.0000000000000008E-2</v>
      </c>
      <c r="V215" s="15">
        <f t="shared" ref="V215" si="818">SUM(R215:R215)*M215</f>
        <v>0.2</v>
      </c>
      <c r="W215" s="103">
        <f t="shared" si="800"/>
        <v>0.2</v>
      </c>
      <c r="X215" s="230"/>
      <c r="Y215" s="230"/>
      <c r="Z215" s="230"/>
      <c r="AA215" s="230"/>
      <c r="AB215" s="232"/>
      <c r="AC215" s="658"/>
      <c r="AD215" s="950"/>
      <c r="AE215" s="266" t="str">
        <f t="shared" ref="AE215" si="819">+IF(O216&gt;O215,"SUPERADA",IF(O216=O215,"EQUILIBRADA",IF(O216&lt;O215,"PARA MEJORAR")))</f>
        <v>EQUILIBRADA</v>
      </c>
      <c r="AF215" s="952"/>
      <c r="AG215" s="922"/>
      <c r="AH215" s="1041"/>
      <c r="AI215" s="1029"/>
      <c r="AJ215" s="57"/>
      <c r="AK215" s="117"/>
      <c r="AL215" s="117"/>
      <c r="AM215" s="117"/>
      <c r="AN215" s="117"/>
      <c r="AO215" s="58"/>
    </row>
    <row r="216" spans="1:41" ht="39.950000000000003" customHeight="1" thickBot="1" x14ac:dyDescent="0.25">
      <c r="A216" s="1045"/>
      <c r="B216" s="1048"/>
      <c r="C216" s="1053"/>
      <c r="D216" s="1055"/>
      <c r="E216" s="1058"/>
      <c r="F216" s="1061"/>
      <c r="G216" s="937"/>
      <c r="H216" s="940"/>
      <c r="I216" s="943"/>
      <c r="J216" s="943"/>
      <c r="K216" s="946"/>
      <c r="L216" s="925"/>
      <c r="M216" s="926"/>
      <c r="N216" s="71" t="s">
        <v>49</v>
      </c>
      <c r="O216" s="136">
        <v>0</v>
      </c>
      <c r="P216" s="136">
        <v>0</v>
      </c>
      <c r="Q216" s="136">
        <v>0</v>
      </c>
      <c r="R216" s="139">
        <v>0</v>
      </c>
      <c r="S216" s="9">
        <f t="shared" ref="S216" si="820">SUM(O216:O216)*M215</f>
        <v>0</v>
      </c>
      <c r="T216" s="10">
        <f t="shared" ref="T216" si="821">SUM(P216:P216)*M215</f>
        <v>0</v>
      </c>
      <c r="U216" s="10">
        <f t="shared" ref="U216" si="822">SUM(Q216:Q216)*M215</f>
        <v>0</v>
      </c>
      <c r="V216" s="10">
        <f t="shared" ref="V216" si="823">SUM(R216:R216)*M215</f>
        <v>0</v>
      </c>
      <c r="W216" s="102">
        <f t="shared" si="800"/>
        <v>0</v>
      </c>
      <c r="X216" s="230"/>
      <c r="Y216" s="230"/>
      <c r="Z216" s="230"/>
      <c r="AA216" s="230"/>
      <c r="AB216" s="232"/>
      <c r="AC216" s="658"/>
      <c r="AD216" s="950"/>
      <c r="AE216" s="267"/>
      <c r="AF216" s="952"/>
      <c r="AG216" s="922"/>
      <c r="AH216" s="1041"/>
      <c r="AI216" s="1029"/>
      <c r="AJ216" s="57"/>
      <c r="AK216" s="117"/>
      <c r="AL216" s="117"/>
      <c r="AM216" s="117"/>
      <c r="AN216" s="117"/>
      <c r="AO216" s="58"/>
    </row>
    <row r="217" spans="1:41" ht="39.950000000000003" customHeight="1" x14ac:dyDescent="0.2">
      <c r="A217" s="1045"/>
      <c r="B217" s="1048"/>
      <c r="C217" s="1053"/>
      <c r="D217" s="1055"/>
      <c r="E217" s="1058"/>
      <c r="F217" s="1061"/>
      <c r="G217" s="937"/>
      <c r="H217" s="940"/>
      <c r="I217" s="943"/>
      <c r="J217" s="943"/>
      <c r="K217" s="946"/>
      <c r="L217" s="924" t="s">
        <v>273</v>
      </c>
      <c r="M217" s="926">
        <v>0.2</v>
      </c>
      <c r="N217" s="70" t="s">
        <v>43</v>
      </c>
      <c r="O217" s="186">
        <v>0</v>
      </c>
      <c r="P217" s="186">
        <v>0.05</v>
      </c>
      <c r="Q217" s="186">
        <v>0.2</v>
      </c>
      <c r="R217" s="187">
        <v>1</v>
      </c>
      <c r="S217" s="14">
        <f t="shared" ref="S217" si="824">SUM(O217:O217)*M217</f>
        <v>0</v>
      </c>
      <c r="T217" s="15">
        <f t="shared" ref="T217" si="825">SUM(P217:P217)*M217</f>
        <v>1.0000000000000002E-2</v>
      </c>
      <c r="U217" s="15">
        <f t="shared" ref="U217" si="826">SUM(Q217:Q217)*M217</f>
        <v>4.0000000000000008E-2</v>
      </c>
      <c r="V217" s="15">
        <f t="shared" ref="V217" si="827">SUM(R217:R217)*M217</f>
        <v>0.2</v>
      </c>
      <c r="W217" s="103">
        <f t="shared" si="800"/>
        <v>0.2</v>
      </c>
      <c r="X217" s="230"/>
      <c r="Y217" s="230"/>
      <c r="Z217" s="230"/>
      <c r="AA217" s="230"/>
      <c r="AB217" s="232"/>
      <c r="AC217" s="658"/>
      <c r="AD217" s="950"/>
      <c r="AE217" s="266" t="str">
        <f t="shared" ref="AE217" si="828">+IF(O218&gt;O217,"SUPERADA",IF(O218=O217,"EQUILIBRADA",IF(O218&lt;O217,"PARA MEJORAR")))</f>
        <v>EQUILIBRADA</v>
      </c>
      <c r="AF217" s="952"/>
      <c r="AG217" s="922"/>
      <c r="AH217" s="1041"/>
      <c r="AI217" s="1029"/>
      <c r="AJ217" s="57"/>
      <c r="AK217" s="117"/>
      <c r="AL217" s="117"/>
      <c r="AM217" s="117"/>
      <c r="AN217" s="117"/>
      <c r="AO217" s="58"/>
    </row>
    <row r="218" spans="1:41" ht="39.950000000000003" customHeight="1" thickBot="1" x14ac:dyDescent="0.25">
      <c r="A218" s="1045"/>
      <c r="B218" s="1048"/>
      <c r="C218" s="1053"/>
      <c r="D218" s="1056"/>
      <c r="E218" s="1059"/>
      <c r="F218" s="1062"/>
      <c r="G218" s="938"/>
      <c r="H218" s="941"/>
      <c r="I218" s="944"/>
      <c r="J218" s="944"/>
      <c r="K218" s="947"/>
      <c r="L218" s="927"/>
      <c r="M218" s="929"/>
      <c r="N218" s="72" t="s">
        <v>49</v>
      </c>
      <c r="O218" s="138">
        <v>0</v>
      </c>
      <c r="P218" s="138">
        <v>0</v>
      </c>
      <c r="Q218" s="138">
        <v>0</v>
      </c>
      <c r="R218" s="140">
        <v>0</v>
      </c>
      <c r="S218" s="20">
        <f t="shared" ref="S218" si="829">SUM(O218:O218)*M217</f>
        <v>0</v>
      </c>
      <c r="T218" s="21">
        <f t="shared" ref="T218" si="830">SUM(P218:P218)*M217</f>
        <v>0</v>
      </c>
      <c r="U218" s="21">
        <f t="shared" ref="U218" si="831">SUM(Q218:Q218)*M217</f>
        <v>0</v>
      </c>
      <c r="V218" s="21">
        <f t="shared" ref="V218" si="832">SUM(R218:R218)*M217</f>
        <v>0</v>
      </c>
      <c r="W218" s="104">
        <f t="shared" si="800"/>
        <v>0</v>
      </c>
      <c r="X218" s="230"/>
      <c r="Y218" s="230"/>
      <c r="Z218" s="230"/>
      <c r="AA218" s="230"/>
      <c r="AB218" s="232"/>
      <c r="AC218" s="658"/>
      <c r="AD218" s="950"/>
      <c r="AE218" s="267"/>
      <c r="AF218" s="952"/>
      <c r="AG218" s="923"/>
      <c r="AH218" s="1041"/>
      <c r="AI218" s="1029"/>
      <c r="AJ218" s="57"/>
      <c r="AK218" s="117"/>
      <c r="AL218" s="117"/>
      <c r="AM218" s="117"/>
      <c r="AN218" s="117"/>
      <c r="AO218" s="58"/>
    </row>
    <row r="219" spans="1:41" ht="39.950000000000003" customHeight="1" x14ac:dyDescent="0.2">
      <c r="A219" s="1045"/>
      <c r="B219" s="1048"/>
      <c r="C219" s="527"/>
      <c r="D219" s="529"/>
      <c r="E219" s="531"/>
      <c r="F219" s="533"/>
      <c r="G219" s="535" t="s">
        <v>149</v>
      </c>
      <c r="H219" s="537">
        <v>28</v>
      </c>
      <c r="I219" s="1070" t="s">
        <v>150</v>
      </c>
      <c r="J219" s="1009" t="s">
        <v>151</v>
      </c>
      <c r="K219" s="1015">
        <v>0</v>
      </c>
      <c r="L219" s="930" t="s">
        <v>152</v>
      </c>
      <c r="M219" s="932">
        <v>1</v>
      </c>
      <c r="N219" s="73" t="s">
        <v>43</v>
      </c>
      <c r="O219" s="199">
        <v>0</v>
      </c>
      <c r="P219" s="196">
        <v>0</v>
      </c>
      <c r="Q219" s="197">
        <v>0.3</v>
      </c>
      <c r="R219" s="198">
        <v>1</v>
      </c>
      <c r="S219" s="6">
        <f t="shared" ref="S219" si="833">SUM(O219:O219)*M219</f>
        <v>0</v>
      </c>
      <c r="T219" s="7">
        <f t="shared" ref="T219" si="834">SUM(P219:P219)*M219</f>
        <v>0</v>
      </c>
      <c r="U219" s="7">
        <f t="shared" ref="U219" si="835">SUM(Q219:Q219)*M219</f>
        <v>0.3</v>
      </c>
      <c r="V219" s="7">
        <f t="shared" ref="V219" si="836">SUM(R219:R219)*M219</f>
        <v>1</v>
      </c>
      <c r="W219" s="101">
        <f t="shared" ref="W219:W232" si="837">MAX(S219:V219)</f>
        <v>1</v>
      </c>
      <c r="X219" s="235">
        <f>+S220</f>
        <v>0</v>
      </c>
      <c r="Y219" s="235">
        <f>+T220</f>
        <v>0</v>
      </c>
      <c r="Z219" s="235">
        <f>+U220</f>
        <v>0</v>
      </c>
      <c r="AA219" s="235">
        <f>+V220</f>
        <v>0</v>
      </c>
      <c r="AB219" s="238">
        <f>+W220</f>
        <v>0</v>
      </c>
      <c r="AC219" s="658"/>
      <c r="AD219" s="84" t="s">
        <v>274</v>
      </c>
      <c r="AE219" s="266" t="str">
        <f t="shared" ref="AE219" si="838">+IF(O220&gt;O219,"SUPERADA",IF(O220=O219,"EQUILIBRADA",IF(O220&lt;O219,"PARA MEJORAR")))</f>
        <v>EQUILIBRADA</v>
      </c>
      <c r="AF219" s="266" t="str">
        <f>IF(COUNTIF(AE219:AE220,"PARA MEJORAR")&gt;=1,"PARA MEJORAR","BIEN")</f>
        <v>BIEN</v>
      </c>
      <c r="AG219" s="266" t="str">
        <f>IF(COUNTIF(AF219:AF220,"PARA MEJORAR")&gt;=1,"PARA MEJORAR","BIEN")</f>
        <v>BIEN</v>
      </c>
      <c r="AH219" s="1041"/>
      <c r="AI219" s="1029"/>
      <c r="AJ219" s="27"/>
      <c r="AK219" s="28"/>
      <c r="AL219" s="28"/>
      <c r="AM219" s="28"/>
      <c r="AN219" s="28"/>
      <c r="AO219" s="29"/>
    </row>
    <row r="220" spans="1:41" ht="39.950000000000003" customHeight="1" thickBot="1" x14ac:dyDescent="0.25">
      <c r="A220" s="1045"/>
      <c r="B220" s="1048"/>
      <c r="C220" s="528"/>
      <c r="D220" s="530"/>
      <c r="E220" s="532"/>
      <c r="F220" s="534"/>
      <c r="G220" s="536"/>
      <c r="H220" s="538"/>
      <c r="I220" s="1071"/>
      <c r="J220" s="1072"/>
      <c r="K220" s="1073"/>
      <c r="L220" s="931"/>
      <c r="M220" s="933"/>
      <c r="N220" s="72" t="s">
        <v>49</v>
      </c>
      <c r="O220" s="160">
        <v>0</v>
      </c>
      <c r="P220" s="156">
        <v>0</v>
      </c>
      <c r="Q220" s="145">
        <v>0</v>
      </c>
      <c r="R220" s="157">
        <v>0</v>
      </c>
      <c r="S220" s="20">
        <f t="shared" ref="S220" si="839">SUM(O220:O220)*M219</f>
        <v>0</v>
      </c>
      <c r="T220" s="21">
        <f t="shared" ref="T220" si="840">SUM(P220:P220)*M219</f>
        <v>0</v>
      </c>
      <c r="U220" s="21">
        <f t="shared" ref="U220" si="841">SUM(Q220:Q220)*M219</f>
        <v>0</v>
      </c>
      <c r="V220" s="21">
        <f t="shared" ref="V220" si="842">SUM(R220:R220)*M219</f>
        <v>0</v>
      </c>
      <c r="W220" s="104">
        <f t="shared" si="837"/>
        <v>0</v>
      </c>
      <c r="X220" s="237"/>
      <c r="Y220" s="237"/>
      <c r="Z220" s="237"/>
      <c r="AA220" s="237"/>
      <c r="AB220" s="432"/>
      <c r="AC220" s="659"/>
      <c r="AD220" s="85" t="s">
        <v>535</v>
      </c>
      <c r="AE220" s="267"/>
      <c r="AF220" s="377"/>
      <c r="AG220" s="377"/>
      <c r="AH220" s="1041"/>
      <c r="AI220" s="1029"/>
      <c r="AJ220" s="18"/>
      <c r="AK220" s="116"/>
      <c r="AL220" s="116"/>
      <c r="AM220" s="116"/>
      <c r="AN220" s="116"/>
      <c r="AO220" s="19"/>
    </row>
    <row r="221" spans="1:41" ht="39.950000000000003" customHeight="1" x14ac:dyDescent="0.2">
      <c r="A221" s="920"/>
      <c r="B221" s="455" t="s">
        <v>275</v>
      </c>
      <c r="C221" s="494">
        <v>16</v>
      </c>
      <c r="D221" s="509" t="s">
        <v>276</v>
      </c>
      <c r="E221" s="512">
        <v>19</v>
      </c>
      <c r="F221" s="509" t="s">
        <v>277</v>
      </c>
      <c r="G221" s="257" t="s">
        <v>278</v>
      </c>
      <c r="H221" s="259">
        <v>29</v>
      </c>
      <c r="I221" s="261" t="s">
        <v>279</v>
      </c>
      <c r="J221" s="261" t="s">
        <v>280</v>
      </c>
      <c r="K221" s="244">
        <v>0</v>
      </c>
      <c r="L221" s="910" t="s">
        <v>281</v>
      </c>
      <c r="M221" s="918">
        <v>0.3</v>
      </c>
      <c r="N221" s="70" t="s">
        <v>43</v>
      </c>
      <c r="O221" s="176">
        <v>0.1</v>
      </c>
      <c r="P221" s="176">
        <v>0.3</v>
      </c>
      <c r="Q221" s="176">
        <v>0.6</v>
      </c>
      <c r="R221" s="178">
        <v>1</v>
      </c>
      <c r="S221" s="6">
        <f t="shared" ref="S221" si="843">SUM(O221:O221)*M221</f>
        <v>0.03</v>
      </c>
      <c r="T221" s="7">
        <f t="shared" ref="T221" si="844">SUM(P221:P221)*M221</f>
        <v>0.09</v>
      </c>
      <c r="U221" s="7">
        <f t="shared" ref="U221" si="845">SUM(Q221:Q221)*M221</f>
        <v>0.18</v>
      </c>
      <c r="V221" s="7">
        <f t="shared" ref="V221" si="846">SUM(R221:R221)*M221</f>
        <v>0.3</v>
      </c>
      <c r="W221" s="101">
        <f t="shared" si="837"/>
        <v>0.3</v>
      </c>
      <c r="X221" s="235">
        <f>+S222+S224+S226+S228+S230+S232</f>
        <v>0</v>
      </c>
      <c r="Y221" s="235">
        <f>+T222+T224+T226+T228+T230+T232</f>
        <v>0</v>
      </c>
      <c r="Z221" s="235">
        <f>+U222+U224+U226+U228+U230+U232</f>
        <v>0</v>
      </c>
      <c r="AA221" s="235">
        <f>+V222+V224+V226+V228+V230+V232</f>
        <v>0</v>
      </c>
      <c r="AB221" s="238">
        <f>+W222+W224+W226+W228+W230+W232</f>
        <v>0</v>
      </c>
      <c r="AC221" s="558" t="s">
        <v>282</v>
      </c>
      <c r="AD221" s="490" t="s">
        <v>283</v>
      </c>
      <c r="AE221" s="266" t="str">
        <f t="shared" ref="AE221" si="847">+IF(O222&gt;O221,"SUPERADA",IF(O222=O221,"EQUILIBRADA",IF(O222&lt;O221,"PARA MEJORAR")))</f>
        <v>PARA MEJORAR</v>
      </c>
      <c r="AF221" s="266" t="str">
        <f>IF(COUNTIF(AE221:AE232,"PARA MEJORAR")&gt;=1,"PARA MEJORAR","BIEN")</f>
        <v>PARA MEJORAR</v>
      </c>
      <c r="AG221" s="897" t="str">
        <f>IF(COUNTIF(AF221:AF232,"PARA MEJORAR")&gt;=1,"PARA MEJORAR","BIEN")</f>
        <v>PARA MEJORAR</v>
      </c>
      <c r="AH221" s="661" t="str">
        <f>IF(COUNTIF(AG221:AG408,"PARA MEJORAR")&gt;=1,"PARA MEJORAR","BIEN")</f>
        <v>PARA MEJORAR</v>
      </c>
      <c r="AI221" s="915" t="s">
        <v>284</v>
      </c>
      <c r="AJ221" s="30"/>
      <c r="AK221" s="31"/>
      <c r="AL221" s="31"/>
      <c r="AM221" s="31"/>
      <c r="AN221" s="31"/>
      <c r="AO221" s="32"/>
    </row>
    <row r="222" spans="1:41" ht="39.950000000000003" customHeight="1" thickBot="1" x14ac:dyDescent="0.25">
      <c r="A222" s="920"/>
      <c r="B222" s="456"/>
      <c r="C222" s="495"/>
      <c r="D222" s="510"/>
      <c r="E222" s="513"/>
      <c r="F222" s="510"/>
      <c r="G222" s="258"/>
      <c r="H222" s="260"/>
      <c r="I222" s="262"/>
      <c r="J222" s="262"/>
      <c r="K222" s="245"/>
      <c r="L222" s="911"/>
      <c r="M222" s="919"/>
      <c r="N222" s="71" t="s">
        <v>49</v>
      </c>
      <c r="O222" s="136">
        <v>0</v>
      </c>
      <c r="P222" s="136">
        <v>0</v>
      </c>
      <c r="Q222" s="136">
        <v>0</v>
      </c>
      <c r="R222" s="139">
        <v>0</v>
      </c>
      <c r="S222" s="9">
        <f t="shared" ref="S222" si="848">SUM(O222:O222)*M221</f>
        <v>0</v>
      </c>
      <c r="T222" s="10">
        <f t="shared" ref="T222" si="849">SUM(P222:P222)*M221</f>
        <v>0</v>
      </c>
      <c r="U222" s="10">
        <f t="shared" ref="U222" si="850">SUM(Q222:Q222)*M221</f>
        <v>0</v>
      </c>
      <c r="V222" s="10">
        <f t="shared" ref="V222" si="851">SUM(R222:R222)*M221</f>
        <v>0</v>
      </c>
      <c r="W222" s="102">
        <f t="shared" si="837"/>
        <v>0</v>
      </c>
      <c r="X222" s="236"/>
      <c r="Y222" s="236"/>
      <c r="Z222" s="236"/>
      <c r="AA222" s="236"/>
      <c r="AB222" s="239"/>
      <c r="AC222" s="559"/>
      <c r="AD222" s="491"/>
      <c r="AE222" s="267"/>
      <c r="AF222" s="377"/>
      <c r="AG222" s="898"/>
      <c r="AH222" s="662"/>
      <c r="AI222" s="916"/>
      <c r="AJ222" s="33"/>
      <c r="AK222" s="118"/>
      <c r="AL222" s="118"/>
      <c r="AM222" s="118"/>
      <c r="AN222" s="118"/>
      <c r="AO222" s="34"/>
    </row>
    <row r="223" spans="1:41" ht="39.950000000000003" customHeight="1" x14ac:dyDescent="0.2">
      <c r="A223" s="920"/>
      <c r="B223" s="456"/>
      <c r="C223" s="495"/>
      <c r="D223" s="510"/>
      <c r="E223" s="513"/>
      <c r="F223" s="510"/>
      <c r="G223" s="258"/>
      <c r="H223" s="260"/>
      <c r="I223" s="262"/>
      <c r="J223" s="262"/>
      <c r="K223" s="245"/>
      <c r="L223" s="913" t="s">
        <v>285</v>
      </c>
      <c r="M223" s="252">
        <v>0.15</v>
      </c>
      <c r="N223" s="70" t="s">
        <v>43</v>
      </c>
      <c r="O223" s="186">
        <v>0.1</v>
      </c>
      <c r="P223" s="186">
        <v>0.3</v>
      </c>
      <c r="Q223" s="186">
        <v>0.6</v>
      </c>
      <c r="R223" s="187">
        <v>1</v>
      </c>
      <c r="S223" s="14">
        <f t="shared" ref="S223" si="852">SUM(O223:O223)*M223</f>
        <v>1.4999999999999999E-2</v>
      </c>
      <c r="T223" s="15">
        <f t="shared" ref="T223" si="853">SUM(P223:P223)*M223</f>
        <v>4.4999999999999998E-2</v>
      </c>
      <c r="U223" s="15">
        <f t="shared" ref="U223" si="854">SUM(Q223:Q223)*M223</f>
        <v>0.09</v>
      </c>
      <c r="V223" s="15">
        <f t="shared" ref="V223" si="855">SUM(R223:R223)*M223</f>
        <v>0.15</v>
      </c>
      <c r="W223" s="103">
        <f t="shared" si="837"/>
        <v>0.15</v>
      </c>
      <c r="X223" s="236"/>
      <c r="Y223" s="236"/>
      <c r="Z223" s="236"/>
      <c r="AA223" s="236"/>
      <c r="AB223" s="239"/>
      <c r="AC223" s="559"/>
      <c r="AD223" s="492" t="s">
        <v>283</v>
      </c>
      <c r="AE223" s="266" t="str">
        <f t="shared" ref="AE223" si="856">+IF(O224&gt;O223,"SUPERADA",IF(O224=O223,"EQUILIBRADA",IF(O224&lt;O223,"PARA MEJORAR")))</f>
        <v>PARA MEJORAR</v>
      </c>
      <c r="AF223" s="377"/>
      <c r="AG223" s="898"/>
      <c r="AH223" s="662"/>
      <c r="AI223" s="916"/>
      <c r="AJ223" s="33"/>
      <c r="AK223" s="118"/>
      <c r="AL223" s="118"/>
      <c r="AM223" s="118"/>
      <c r="AN223" s="118"/>
      <c r="AO223" s="34"/>
    </row>
    <row r="224" spans="1:41" ht="39.950000000000003" customHeight="1" thickBot="1" x14ac:dyDescent="0.25">
      <c r="A224" s="920"/>
      <c r="B224" s="456"/>
      <c r="C224" s="495"/>
      <c r="D224" s="510"/>
      <c r="E224" s="513"/>
      <c r="F224" s="510"/>
      <c r="G224" s="258"/>
      <c r="H224" s="260"/>
      <c r="I224" s="262"/>
      <c r="J224" s="262"/>
      <c r="K224" s="245"/>
      <c r="L224" s="911"/>
      <c r="M224" s="250"/>
      <c r="N224" s="71" t="s">
        <v>49</v>
      </c>
      <c r="O224" s="136">
        <v>0</v>
      </c>
      <c r="P224" s="136">
        <v>0</v>
      </c>
      <c r="Q224" s="136">
        <v>0</v>
      </c>
      <c r="R224" s="139">
        <v>0</v>
      </c>
      <c r="S224" s="9">
        <f t="shared" ref="S224" si="857">SUM(O224:O224)*M223</f>
        <v>0</v>
      </c>
      <c r="T224" s="10">
        <f t="shared" ref="T224" si="858">SUM(P224:P224)*M223</f>
        <v>0</v>
      </c>
      <c r="U224" s="10">
        <f t="shared" ref="U224" si="859">SUM(Q224:Q224)*M223</f>
        <v>0</v>
      </c>
      <c r="V224" s="10">
        <f t="shared" ref="V224" si="860">SUM(R224:R224)*M223</f>
        <v>0</v>
      </c>
      <c r="W224" s="102">
        <f t="shared" si="837"/>
        <v>0</v>
      </c>
      <c r="X224" s="236"/>
      <c r="Y224" s="236"/>
      <c r="Z224" s="236"/>
      <c r="AA224" s="236"/>
      <c r="AB224" s="239"/>
      <c r="AC224" s="559"/>
      <c r="AD224" s="491"/>
      <c r="AE224" s="267"/>
      <c r="AF224" s="377"/>
      <c r="AG224" s="898"/>
      <c r="AH224" s="662"/>
      <c r="AI224" s="916"/>
      <c r="AJ224" s="33"/>
      <c r="AK224" s="118"/>
      <c r="AL224" s="118"/>
      <c r="AM224" s="118"/>
      <c r="AN224" s="118"/>
      <c r="AO224" s="34"/>
    </row>
    <row r="225" spans="1:41" ht="39.950000000000003" customHeight="1" x14ac:dyDescent="0.2">
      <c r="A225" s="920"/>
      <c r="B225" s="456"/>
      <c r="C225" s="495"/>
      <c r="D225" s="510"/>
      <c r="E225" s="513"/>
      <c r="F225" s="510"/>
      <c r="G225" s="258"/>
      <c r="H225" s="260"/>
      <c r="I225" s="262"/>
      <c r="J225" s="262"/>
      <c r="K225" s="245"/>
      <c r="L225" s="913" t="s">
        <v>286</v>
      </c>
      <c r="M225" s="252">
        <v>0.25</v>
      </c>
      <c r="N225" s="70" t="s">
        <v>43</v>
      </c>
      <c r="O225" s="186">
        <v>0.1</v>
      </c>
      <c r="P225" s="186">
        <v>0.3</v>
      </c>
      <c r="Q225" s="186">
        <v>0.6</v>
      </c>
      <c r="R225" s="187">
        <v>1</v>
      </c>
      <c r="S225" s="14">
        <f t="shared" ref="S225" si="861">SUM(O225:O225)*M225</f>
        <v>2.5000000000000001E-2</v>
      </c>
      <c r="T225" s="15">
        <f t="shared" ref="T225" si="862">SUM(P225:P225)*M225</f>
        <v>7.4999999999999997E-2</v>
      </c>
      <c r="U225" s="15">
        <f t="shared" ref="U225" si="863">SUM(Q225:Q225)*M225</f>
        <v>0.15</v>
      </c>
      <c r="V225" s="15">
        <f t="shared" ref="V225" si="864">SUM(R225:R225)*M225</f>
        <v>0.25</v>
      </c>
      <c r="W225" s="103">
        <f t="shared" si="837"/>
        <v>0.25</v>
      </c>
      <c r="X225" s="236"/>
      <c r="Y225" s="236"/>
      <c r="Z225" s="236"/>
      <c r="AA225" s="236"/>
      <c r="AB225" s="239"/>
      <c r="AC225" s="559"/>
      <c r="AD225" s="492" t="s">
        <v>287</v>
      </c>
      <c r="AE225" s="266" t="str">
        <f t="shared" ref="AE225" si="865">+IF(O226&gt;O225,"SUPERADA",IF(O226=O225,"EQUILIBRADA",IF(O226&lt;O225,"PARA MEJORAR")))</f>
        <v>PARA MEJORAR</v>
      </c>
      <c r="AF225" s="377"/>
      <c r="AG225" s="898"/>
      <c r="AH225" s="662"/>
      <c r="AI225" s="916"/>
      <c r="AJ225" s="33"/>
      <c r="AK225" s="118"/>
      <c r="AL225" s="118"/>
      <c r="AM225" s="118"/>
      <c r="AN225" s="118"/>
      <c r="AO225" s="34"/>
    </row>
    <row r="226" spans="1:41" ht="39.950000000000003" customHeight="1" thickBot="1" x14ac:dyDescent="0.25">
      <c r="A226" s="920"/>
      <c r="B226" s="456"/>
      <c r="C226" s="495"/>
      <c r="D226" s="510"/>
      <c r="E226" s="513"/>
      <c r="F226" s="510"/>
      <c r="G226" s="258"/>
      <c r="H226" s="260"/>
      <c r="I226" s="262"/>
      <c r="J226" s="262"/>
      <c r="K226" s="245"/>
      <c r="L226" s="911"/>
      <c r="M226" s="250"/>
      <c r="N226" s="71" t="s">
        <v>49</v>
      </c>
      <c r="O226" s="136">
        <v>0</v>
      </c>
      <c r="P226" s="136">
        <v>0</v>
      </c>
      <c r="Q226" s="136">
        <v>0</v>
      </c>
      <c r="R226" s="139">
        <v>0</v>
      </c>
      <c r="S226" s="9">
        <f t="shared" ref="S226" si="866">SUM(O226:O226)*M225</f>
        <v>0</v>
      </c>
      <c r="T226" s="10">
        <f t="shared" ref="T226" si="867">SUM(P226:P226)*M225</f>
        <v>0</v>
      </c>
      <c r="U226" s="10">
        <f t="shared" ref="U226" si="868">SUM(Q226:Q226)*M225</f>
        <v>0</v>
      </c>
      <c r="V226" s="10">
        <f t="shared" ref="V226" si="869">SUM(R226:R226)*M225</f>
        <v>0</v>
      </c>
      <c r="W226" s="102">
        <f t="shared" si="837"/>
        <v>0</v>
      </c>
      <c r="X226" s="236"/>
      <c r="Y226" s="236"/>
      <c r="Z226" s="236"/>
      <c r="AA226" s="236"/>
      <c r="AB226" s="239"/>
      <c r="AC226" s="559"/>
      <c r="AD226" s="491"/>
      <c r="AE226" s="267"/>
      <c r="AF226" s="377"/>
      <c r="AG226" s="898"/>
      <c r="AH226" s="662"/>
      <c r="AI226" s="916"/>
      <c r="AJ226" s="33"/>
      <c r="AK226" s="118"/>
      <c r="AL226" s="118"/>
      <c r="AM226" s="118"/>
      <c r="AN226" s="118"/>
      <c r="AO226" s="34"/>
    </row>
    <row r="227" spans="1:41" ht="39.950000000000003" customHeight="1" x14ac:dyDescent="0.2">
      <c r="A227" s="920"/>
      <c r="B227" s="456"/>
      <c r="C227" s="495"/>
      <c r="D227" s="510"/>
      <c r="E227" s="513"/>
      <c r="F227" s="510"/>
      <c r="G227" s="258"/>
      <c r="H227" s="260"/>
      <c r="I227" s="262"/>
      <c r="J227" s="262"/>
      <c r="K227" s="245"/>
      <c r="L227" s="913" t="s">
        <v>288</v>
      </c>
      <c r="M227" s="252">
        <v>0.1</v>
      </c>
      <c r="N227" s="70" t="s">
        <v>43</v>
      </c>
      <c r="O227" s="186">
        <v>0.1</v>
      </c>
      <c r="P227" s="186">
        <v>0.3</v>
      </c>
      <c r="Q227" s="186">
        <v>0.5</v>
      </c>
      <c r="R227" s="187">
        <v>1</v>
      </c>
      <c r="S227" s="14">
        <f t="shared" ref="S227" si="870">SUM(O227:O227)*M227</f>
        <v>1.0000000000000002E-2</v>
      </c>
      <c r="T227" s="15">
        <f t="shared" ref="T227" si="871">SUM(P227:P227)*M227</f>
        <v>0.03</v>
      </c>
      <c r="U227" s="15">
        <f t="shared" ref="U227" si="872">SUM(Q227:Q227)*M227</f>
        <v>0.05</v>
      </c>
      <c r="V227" s="15">
        <f t="shared" ref="V227" si="873">SUM(R227:R227)*M227</f>
        <v>0.1</v>
      </c>
      <c r="W227" s="103">
        <f t="shared" si="837"/>
        <v>0.1</v>
      </c>
      <c r="X227" s="236"/>
      <c r="Y227" s="236"/>
      <c r="Z227" s="236"/>
      <c r="AA227" s="236"/>
      <c r="AB227" s="239"/>
      <c r="AC227" s="559"/>
      <c r="AD227" s="492" t="s">
        <v>289</v>
      </c>
      <c r="AE227" s="266" t="str">
        <f t="shared" ref="AE227" si="874">+IF(O228&gt;O227,"SUPERADA",IF(O228=O227,"EQUILIBRADA",IF(O228&lt;O227,"PARA MEJORAR")))</f>
        <v>PARA MEJORAR</v>
      </c>
      <c r="AF227" s="377"/>
      <c r="AG227" s="898"/>
      <c r="AH227" s="662"/>
      <c r="AI227" s="916"/>
      <c r="AJ227" s="33"/>
      <c r="AK227" s="118"/>
      <c r="AL227" s="118"/>
      <c r="AM227" s="118"/>
      <c r="AN227" s="118"/>
      <c r="AO227" s="34"/>
    </row>
    <row r="228" spans="1:41" ht="39.950000000000003" customHeight="1" thickBot="1" x14ac:dyDescent="0.25">
      <c r="A228" s="920"/>
      <c r="B228" s="456"/>
      <c r="C228" s="495"/>
      <c r="D228" s="510"/>
      <c r="E228" s="513"/>
      <c r="F228" s="510"/>
      <c r="G228" s="258"/>
      <c r="H228" s="260"/>
      <c r="I228" s="262"/>
      <c r="J228" s="262"/>
      <c r="K228" s="245"/>
      <c r="L228" s="911"/>
      <c r="M228" s="250"/>
      <c r="N228" s="71" t="s">
        <v>49</v>
      </c>
      <c r="O228" s="136">
        <v>0</v>
      </c>
      <c r="P228" s="136">
        <v>0</v>
      </c>
      <c r="Q228" s="136">
        <v>0</v>
      </c>
      <c r="R228" s="139">
        <v>0</v>
      </c>
      <c r="S228" s="9">
        <f t="shared" ref="S228" si="875">SUM(O228:O228)*M227</f>
        <v>0</v>
      </c>
      <c r="T228" s="10">
        <f t="shared" ref="T228" si="876">SUM(P228:P228)*M227</f>
        <v>0</v>
      </c>
      <c r="U228" s="10">
        <f t="shared" ref="U228" si="877">SUM(Q228:Q228)*M227</f>
        <v>0</v>
      </c>
      <c r="V228" s="10">
        <f t="shared" ref="V228" si="878">SUM(R228:R228)*M227</f>
        <v>0</v>
      </c>
      <c r="W228" s="102">
        <f t="shared" si="837"/>
        <v>0</v>
      </c>
      <c r="X228" s="236"/>
      <c r="Y228" s="236"/>
      <c r="Z228" s="236"/>
      <c r="AA228" s="236"/>
      <c r="AB228" s="239"/>
      <c r="AC228" s="559"/>
      <c r="AD228" s="491"/>
      <c r="AE228" s="267"/>
      <c r="AF228" s="377"/>
      <c r="AG228" s="898"/>
      <c r="AH228" s="662"/>
      <c r="AI228" s="916"/>
      <c r="AJ228" s="33"/>
      <c r="AK228" s="118"/>
      <c r="AL228" s="118"/>
      <c r="AM228" s="118"/>
      <c r="AN228" s="118"/>
      <c r="AO228" s="34"/>
    </row>
    <row r="229" spans="1:41" ht="39.950000000000003" customHeight="1" x14ac:dyDescent="0.2">
      <c r="A229" s="920"/>
      <c r="B229" s="456"/>
      <c r="C229" s="495"/>
      <c r="D229" s="510"/>
      <c r="E229" s="513"/>
      <c r="F229" s="510"/>
      <c r="G229" s="258"/>
      <c r="H229" s="260"/>
      <c r="I229" s="262"/>
      <c r="J229" s="262"/>
      <c r="K229" s="245"/>
      <c r="L229" s="913" t="s">
        <v>290</v>
      </c>
      <c r="M229" s="252">
        <v>0.1</v>
      </c>
      <c r="N229" s="70" t="s">
        <v>43</v>
      </c>
      <c r="O229" s="186">
        <v>0.1</v>
      </c>
      <c r="P229" s="186">
        <v>0.3</v>
      </c>
      <c r="Q229" s="186">
        <v>0.5</v>
      </c>
      <c r="R229" s="187">
        <v>1</v>
      </c>
      <c r="S229" s="14">
        <f t="shared" ref="S229" si="879">SUM(O229:O229)*M229</f>
        <v>1.0000000000000002E-2</v>
      </c>
      <c r="T229" s="15">
        <f t="shared" ref="T229" si="880">SUM(P229:P229)*M229</f>
        <v>0.03</v>
      </c>
      <c r="U229" s="15">
        <f t="shared" ref="U229" si="881">SUM(Q229:Q229)*M229</f>
        <v>0.05</v>
      </c>
      <c r="V229" s="15">
        <f t="shared" ref="V229" si="882">SUM(R229:R229)*M229</f>
        <v>0.1</v>
      </c>
      <c r="W229" s="103">
        <f t="shared" si="837"/>
        <v>0.1</v>
      </c>
      <c r="X229" s="236"/>
      <c r="Y229" s="236"/>
      <c r="Z229" s="236"/>
      <c r="AA229" s="236"/>
      <c r="AB229" s="239"/>
      <c r="AC229" s="559"/>
      <c r="AD229" s="492" t="s">
        <v>291</v>
      </c>
      <c r="AE229" s="266" t="str">
        <f t="shared" ref="AE229" si="883">+IF(O230&gt;O229,"SUPERADA",IF(O230=O229,"EQUILIBRADA",IF(O230&lt;O229,"PARA MEJORAR")))</f>
        <v>PARA MEJORAR</v>
      </c>
      <c r="AF229" s="377"/>
      <c r="AG229" s="898"/>
      <c r="AH229" s="662"/>
      <c r="AI229" s="916"/>
      <c r="AJ229" s="33"/>
      <c r="AK229" s="118"/>
      <c r="AL229" s="118"/>
      <c r="AM229" s="118"/>
      <c r="AN229" s="118"/>
      <c r="AO229" s="34"/>
    </row>
    <row r="230" spans="1:41" ht="39.950000000000003" customHeight="1" thickBot="1" x14ac:dyDescent="0.25">
      <c r="A230" s="920"/>
      <c r="B230" s="456"/>
      <c r="C230" s="495"/>
      <c r="D230" s="510"/>
      <c r="E230" s="513"/>
      <c r="F230" s="510"/>
      <c r="G230" s="258"/>
      <c r="H230" s="260"/>
      <c r="I230" s="262"/>
      <c r="J230" s="262"/>
      <c r="K230" s="245"/>
      <c r="L230" s="911"/>
      <c r="M230" s="250"/>
      <c r="N230" s="71" t="s">
        <v>49</v>
      </c>
      <c r="O230" s="136">
        <v>0</v>
      </c>
      <c r="P230" s="136">
        <v>0</v>
      </c>
      <c r="Q230" s="136">
        <v>0</v>
      </c>
      <c r="R230" s="139">
        <v>0</v>
      </c>
      <c r="S230" s="9">
        <f t="shared" ref="S230" si="884">SUM(O230:O230)*M229</f>
        <v>0</v>
      </c>
      <c r="T230" s="10">
        <f t="shared" ref="T230" si="885">SUM(P230:P230)*M229</f>
        <v>0</v>
      </c>
      <c r="U230" s="10">
        <f t="shared" ref="U230" si="886">SUM(Q230:Q230)*M229</f>
        <v>0</v>
      </c>
      <c r="V230" s="10">
        <f t="shared" ref="V230" si="887">SUM(R230:R230)*M229</f>
        <v>0</v>
      </c>
      <c r="W230" s="102">
        <f t="shared" si="837"/>
        <v>0</v>
      </c>
      <c r="X230" s="236"/>
      <c r="Y230" s="236"/>
      <c r="Z230" s="236"/>
      <c r="AA230" s="236"/>
      <c r="AB230" s="239"/>
      <c r="AC230" s="559"/>
      <c r="AD230" s="491"/>
      <c r="AE230" s="267"/>
      <c r="AF230" s="377"/>
      <c r="AG230" s="898"/>
      <c r="AH230" s="662"/>
      <c r="AI230" s="916"/>
      <c r="AJ230" s="33"/>
      <c r="AK230" s="118"/>
      <c r="AL230" s="118"/>
      <c r="AM230" s="118"/>
      <c r="AN230" s="118"/>
      <c r="AO230" s="34"/>
    </row>
    <row r="231" spans="1:41" ht="39.950000000000003" customHeight="1" x14ac:dyDescent="0.2">
      <c r="A231" s="920"/>
      <c r="B231" s="456"/>
      <c r="C231" s="495"/>
      <c r="D231" s="510"/>
      <c r="E231" s="513"/>
      <c r="F231" s="510"/>
      <c r="G231" s="258"/>
      <c r="H231" s="260"/>
      <c r="I231" s="262"/>
      <c r="J231" s="262"/>
      <c r="K231" s="245"/>
      <c r="L231" s="566" t="s">
        <v>292</v>
      </c>
      <c r="M231" s="252">
        <v>0.1</v>
      </c>
      <c r="N231" s="70" t="s">
        <v>43</v>
      </c>
      <c r="O231" s="186">
        <v>0.1</v>
      </c>
      <c r="P231" s="186">
        <v>0.35</v>
      </c>
      <c r="Q231" s="186">
        <v>0.75</v>
      </c>
      <c r="R231" s="187">
        <v>1</v>
      </c>
      <c r="S231" s="14">
        <f t="shared" ref="S231" si="888">SUM(O231:O231)*M231</f>
        <v>1.0000000000000002E-2</v>
      </c>
      <c r="T231" s="15">
        <f t="shared" ref="T231" si="889">SUM(P231:P231)*M231</f>
        <v>3.4999999999999996E-2</v>
      </c>
      <c r="U231" s="15">
        <f t="shared" ref="U231" si="890">SUM(Q231:Q231)*M231</f>
        <v>7.5000000000000011E-2</v>
      </c>
      <c r="V231" s="15">
        <f t="shared" ref="V231" si="891">SUM(R231:R231)*M231</f>
        <v>0.1</v>
      </c>
      <c r="W231" s="103">
        <f t="shared" si="837"/>
        <v>0.1</v>
      </c>
      <c r="X231" s="236"/>
      <c r="Y231" s="236"/>
      <c r="Z231" s="236"/>
      <c r="AA231" s="236"/>
      <c r="AB231" s="239"/>
      <c r="AC231" s="559"/>
      <c r="AD231" s="492" t="s">
        <v>293</v>
      </c>
      <c r="AE231" s="266" t="str">
        <f t="shared" ref="AE231" si="892">+IF(O232&gt;O231,"SUPERADA",IF(O232=O231,"EQUILIBRADA",IF(O232&lt;O231,"PARA MEJORAR")))</f>
        <v>PARA MEJORAR</v>
      </c>
      <c r="AF231" s="377"/>
      <c r="AG231" s="898"/>
      <c r="AH231" s="662"/>
      <c r="AI231" s="916"/>
      <c r="AJ231" s="33"/>
      <c r="AK231" s="118"/>
      <c r="AL231" s="118"/>
      <c r="AM231" s="118"/>
      <c r="AN231" s="118"/>
      <c r="AO231" s="34"/>
    </row>
    <row r="232" spans="1:41" ht="39.950000000000003" customHeight="1" thickBot="1" x14ac:dyDescent="0.25">
      <c r="A232" s="920"/>
      <c r="B232" s="456"/>
      <c r="C232" s="495"/>
      <c r="D232" s="510"/>
      <c r="E232" s="513"/>
      <c r="F232" s="510"/>
      <c r="G232" s="274"/>
      <c r="H232" s="275"/>
      <c r="I232" s="276"/>
      <c r="J232" s="276"/>
      <c r="K232" s="246"/>
      <c r="L232" s="568"/>
      <c r="M232" s="256"/>
      <c r="N232" s="72" t="s">
        <v>49</v>
      </c>
      <c r="O232" s="138">
        <v>0</v>
      </c>
      <c r="P232" s="138">
        <v>0</v>
      </c>
      <c r="Q232" s="138">
        <v>0</v>
      </c>
      <c r="R232" s="140">
        <v>0</v>
      </c>
      <c r="S232" s="20">
        <f t="shared" ref="S232" si="893">SUM(O232:O232)*M231</f>
        <v>0</v>
      </c>
      <c r="T232" s="21">
        <f t="shared" ref="T232" si="894">SUM(P232:P232)*M231</f>
        <v>0</v>
      </c>
      <c r="U232" s="21">
        <f t="shared" ref="U232" si="895">SUM(Q232:Q232)*M231</f>
        <v>0</v>
      </c>
      <c r="V232" s="21">
        <f t="shared" ref="V232" si="896">SUM(R232:R232)*M231</f>
        <v>0</v>
      </c>
      <c r="W232" s="104">
        <f t="shared" si="837"/>
        <v>0</v>
      </c>
      <c r="X232" s="237"/>
      <c r="Y232" s="237"/>
      <c r="Z232" s="237"/>
      <c r="AA232" s="237"/>
      <c r="AB232" s="432"/>
      <c r="AC232" s="559"/>
      <c r="AD232" s="493"/>
      <c r="AE232" s="267"/>
      <c r="AF232" s="267"/>
      <c r="AG232" s="899"/>
      <c r="AH232" s="662"/>
      <c r="AI232" s="916"/>
      <c r="AJ232" s="33"/>
      <c r="AK232" s="118"/>
      <c r="AL232" s="118"/>
      <c r="AM232" s="118"/>
      <c r="AN232" s="118"/>
      <c r="AO232" s="34"/>
    </row>
    <row r="233" spans="1:41" ht="39.950000000000003" customHeight="1" x14ac:dyDescent="0.2">
      <c r="A233" s="920"/>
      <c r="B233" s="456"/>
      <c r="C233" s="495"/>
      <c r="D233" s="510"/>
      <c r="E233" s="513"/>
      <c r="F233" s="510"/>
      <c r="G233" s="257" t="s">
        <v>294</v>
      </c>
      <c r="H233" s="259">
        <v>30</v>
      </c>
      <c r="I233" s="261" t="s">
        <v>295</v>
      </c>
      <c r="J233" s="261" t="s">
        <v>280</v>
      </c>
      <c r="K233" s="244">
        <v>0</v>
      </c>
      <c r="L233" s="910" t="s">
        <v>296</v>
      </c>
      <c r="M233" s="249">
        <v>0.15</v>
      </c>
      <c r="N233" s="73" t="s">
        <v>43</v>
      </c>
      <c r="O233" s="176">
        <v>0.25</v>
      </c>
      <c r="P233" s="176">
        <v>0.5</v>
      </c>
      <c r="Q233" s="176">
        <v>0.7</v>
      </c>
      <c r="R233" s="178">
        <v>1</v>
      </c>
      <c r="S233" s="6">
        <f t="shared" ref="S233" si="897">SUM(O233:O233)*M233</f>
        <v>3.7499999999999999E-2</v>
      </c>
      <c r="T233" s="7">
        <f t="shared" ref="T233" si="898">SUM(P233:P233)*M233</f>
        <v>7.4999999999999997E-2</v>
      </c>
      <c r="U233" s="7">
        <f t="shared" ref="U233" si="899">SUM(Q233:Q233)*M233</f>
        <v>0.105</v>
      </c>
      <c r="V233" s="7">
        <f t="shared" ref="V233" si="900">SUM(R233:R233)*M233</f>
        <v>0.15</v>
      </c>
      <c r="W233" s="101">
        <f t="shared" ref="W233:W246" si="901">MAX(S233:V233)</f>
        <v>0.15</v>
      </c>
      <c r="X233" s="235">
        <f>+S234+S240+S242+S244+S246+S236+S238</f>
        <v>0</v>
      </c>
      <c r="Y233" s="235">
        <f>+T234+T240+T242+T244+T246+T236+T238</f>
        <v>0</v>
      </c>
      <c r="Z233" s="235">
        <f>+U234+U240+U242+U244+U246+U236+U238</f>
        <v>0</v>
      </c>
      <c r="AA233" s="235">
        <f>+V234+V240+V242+V244+V246+V236+V238</f>
        <v>0</v>
      </c>
      <c r="AB233" s="238">
        <f>+W234+W240+W242+W244+W246+W236+W238</f>
        <v>0</v>
      </c>
      <c r="AC233" s="559"/>
      <c r="AD233" s="490" t="s">
        <v>297</v>
      </c>
      <c r="AE233" s="266" t="str">
        <f t="shared" ref="AE233" si="902">+IF(O234&gt;O233,"SUPERADA",IF(O234=O233,"EQUILIBRADA",IF(O234&lt;O233,"PARA MEJORAR")))</f>
        <v>PARA MEJORAR</v>
      </c>
      <c r="AF233" s="266" t="str">
        <f>IF(COUNTIF(AE233:AE246,"PARA MEJORAR")&gt;=1,"PARA MEJORAR","BIEN")</f>
        <v>PARA MEJORAR</v>
      </c>
      <c r="AG233" s="897" t="str">
        <f>IF(COUNTIF(AF233:AF246,"PARA MEJORAR")&gt;=1,"PARA MEJORAR","BIEN")</f>
        <v>PARA MEJORAR</v>
      </c>
      <c r="AH233" s="662"/>
      <c r="AI233" s="916"/>
      <c r="AJ233" s="30"/>
      <c r="AK233" s="31"/>
      <c r="AL233" s="31"/>
      <c r="AM233" s="31"/>
      <c r="AN233" s="31"/>
      <c r="AO233" s="32"/>
    </row>
    <row r="234" spans="1:41" ht="39.950000000000003" customHeight="1" thickBot="1" x14ac:dyDescent="0.25">
      <c r="A234" s="920"/>
      <c r="B234" s="456"/>
      <c r="C234" s="495"/>
      <c r="D234" s="510"/>
      <c r="E234" s="513"/>
      <c r="F234" s="510"/>
      <c r="G234" s="258"/>
      <c r="H234" s="260"/>
      <c r="I234" s="262"/>
      <c r="J234" s="262"/>
      <c r="K234" s="245"/>
      <c r="L234" s="911"/>
      <c r="M234" s="250"/>
      <c r="N234" s="71" t="s">
        <v>49</v>
      </c>
      <c r="O234" s="136">
        <v>0</v>
      </c>
      <c r="P234" s="136">
        <v>0</v>
      </c>
      <c r="Q234" s="136">
        <v>0</v>
      </c>
      <c r="R234" s="139">
        <v>0</v>
      </c>
      <c r="S234" s="9">
        <f t="shared" ref="S234" si="903">SUM(O234:O234)*M233</f>
        <v>0</v>
      </c>
      <c r="T234" s="10">
        <f t="shared" ref="T234" si="904">SUM(P234:P234)*M233</f>
        <v>0</v>
      </c>
      <c r="U234" s="10">
        <f t="shared" ref="U234" si="905">SUM(Q234:Q234)*M233</f>
        <v>0</v>
      </c>
      <c r="V234" s="10">
        <f t="shared" ref="V234" si="906">SUM(R234:R234)*M233</f>
        <v>0</v>
      </c>
      <c r="W234" s="102">
        <f t="shared" si="901"/>
        <v>0</v>
      </c>
      <c r="X234" s="236"/>
      <c r="Y234" s="236"/>
      <c r="Z234" s="236"/>
      <c r="AA234" s="236"/>
      <c r="AB234" s="239"/>
      <c r="AC234" s="559"/>
      <c r="AD234" s="904"/>
      <c r="AE234" s="267"/>
      <c r="AF234" s="377"/>
      <c r="AG234" s="898"/>
      <c r="AH234" s="662"/>
      <c r="AI234" s="916"/>
      <c r="AJ234" s="33"/>
      <c r="AK234" s="118"/>
      <c r="AL234" s="118"/>
      <c r="AM234" s="118"/>
      <c r="AN234" s="118"/>
      <c r="AO234" s="34"/>
    </row>
    <row r="235" spans="1:41" ht="39.950000000000003" customHeight="1" x14ac:dyDescent="0.2">
      <c r="A235" s="920"/>
      <c r="B235" s="456"/>
      <c r="C235" s="495"/>
      <c r="D235" s="510"/>
      <c r="E235" s="513"/>
      <c r="F235" s="510"/>
      <c r="G235" s="258"/>
      <c r="H235" s="260"/>
      <c r="I235" s="262"/>
      <c r="J235" s="262"/>
      <c r="K235" s="245"/>
      <c r="L235" s="913" t="s">
        <v>298</v>
      </c>
      <c r="M235" s="252">
        <v>0.15</v>
      </c>
      <c r="N235" s="70" t="s">
        <v>43</v>
      </c>
      <c r="O235" s="186">
        <v>0.3</v>
      </c>
      <c r="P235" s="186">
        <v>0.6</v>
      </c>
      <c r="Q235" s="186">
        <v>0.8</v>
      </c>
      <c r="R235" s="187">
        <v>1</v>
      </c>
      <c r="S235" s="14">
        <f t="shared" ref="S235" si="907">SUM(O235:O235)*M235</f>
        <v>4.4999999999999998E-2</v>
      </c>
      <c r="T235" s="15">
        <f t="shared" ref="T235" si="908">SUM(P235:P235)*M235</f>
        <v>0.09</v>
      </c>
      <c r="U235" s="15">
        <f t="shared" ref="U235" si="909">SUM(Q235:Q235)*M235</f>
        <v>0.12</v>
      </c>
      <c r="V235" s="15">
        <f t="shared" ref="V235" si="910">SUM(R235:R235)*M235</f>
        <v>0.15</v>
      </c>
      <c r="W235" s="103">
        <f t="shared" si="901"/>
        <v>0.15</v>
      </c>
      <c r="X235" s="236"/>
      <c r="Y235" s="236"/>
      <c r="Z235" s="236"/>
      <c r="AA235" s="236"/>
      <c r="AB235" s="239"/>
      <c r="AC235" s="559"/>
      <c r="AD235" s="904"/>
      <c r="AE235" s="266" t="str">
        <f t="shared" ref="AE235" si="911">+IF(O236&gt;O235,"SUPERADA",IF(O236=O235,"EQUILIBRADA",IF(O236&lt;O235,"PARA MEJORAR")))</f>
        <v>PARA MEJORAR</v>
      </c>
      <c r="AF235" s="377"/>
      <c r="AG235" s="898"/>
      <c r="AH235" s="662"/>
      <c r="AI235" s="916"/>
      <c r="AJ235" s="33"/>
      <c r="AK235" s="118"/>
      <c r="AL235" s="118"/>
      <c r="AM235" s="118"/>
      <c r="AN235" s="118"/>
      <c r="AO235" s="34"/>
    </row>
    <row r="236" spans="1:41" ht="39.950000000000003" customHeight="1" thickBot="1" x14ac:dyDescent="0.25">
      <c r="A236" s="920"/>
      <c r="B236" s="456"/>
      <c r="C236" s="495"/>
      <c r="D236" s="510"/>
      <c r="E236" s="513"/>
      <c r="F236" s="510"/>
      <c r="G236" s="258"/>
      <c r="H236" s="260"/>
      <c r="I236" s="262"/>
      <c r="J236" s="262"/>
      <c r="K236" s="245"/>
      <c r="L236" s="911"/>
      <c r="M236" s="250"/>
      <c r="N236" s="71" t="s">
        <v>49</v>
      </c>
      <c r="O236" s="141">
        <v>0</v>
      </c>
      <c r="P236" s="136">
        <v>0</v>
      </c>
      <c r="Q236" s="136">
        <v>0</v>
      </c>
      <c r="R236" s="139">
        <v>0</v>
      </c>
      <c r="S236" s="9">
        <f t="shared" ref="S236" si="912">SUM(O236:O236)*M235</f>
        <v>0</v>
      </c>
      <c r="T236" s="10">
        <f t="shared" ref="T236" si="913">SUM(P236:P236)*M235</f>
        <v>0</v>
      </c>
      <c r="U236" s="10">
        <f t="shared" ref="U236" si="914">SUM(Q236:Q236)*M235</f>
        <v>0</v>
      </c>
      <c r="V236" s="10">
        <f t="shared" ref="V236" si="915">SUM(R236:R236)*M235</f>
        <v>0</v>
      </c>
      <c r="W236" s="102">
        <f t="shared" si="901"/>
        <v>0</v>
      </c>
      <c r="X236" s="236"/>
      <c r="Y236" s="236"/>
      <c r="Z236" s="236"/>
      <c r="AA236" s="236"/>
      <c r="AB236" s="239"/>
      <c r="AC236" s="559"/>
      <c r="AD236" s="491"/>
      <c r="AE236" s="267"/>
      <c r="AF236" s="377"/>
      <c r="AG236" s="898"/>
      <c r="AH236" s="662"/>
      <c r="AI236" s="916"/>
      <c r="AJ236" s="33"/>
      <c r="AK236" s="118"/>
      <c r="AL236" s="118"/>
      <c r="AM236" s="118"/>
      <c r="AN236" s="118"/>
      <c r="AO236" s="34"/>
    </row>
    <row r="237" spans="1:41" ht="39.950000000000003" customHeight="1" x14ac:dyDescent="0.2">
      <c r="A237" s="920"/>
      <c r="B237" s="456"/>
      <c r="C237" s="495"/>
      <c r="D237" s="510"/>
      <c r="E237" s="513"/>
      <c r="F237" s="510"/>
      <c r="G237" s="258"/>
      <c r="H237" s="260"/>
      <c r="I237" s="262"/>
      <c r="J237" s="262"/>
      <c r="K237" s="245"/>
      <c r="L237" s="566" t="s">
        <v>299</v>
      </c>
      <c r="M237" s="252">
        <v>0.1</v>
      </c>
      <c r="N237" s="70" t="s">
        <v>43</v>
      </c>
      <c r="O237" s="185">
        <v>0</v>
      </c>
      <c r="P237" s="186">
        <v>0.5</v>
      </c>
      <c r="Q237" s="186">
        <v>0.75</v>
      </c>
      <c r="R237" s="187">
        <v>1</v>
      </c>
      <c r="S237" s="14">
        <f t="shared" ref="S237" si="916">SUM(O237:O237)*M237</f>
        <v>0</v>
      </c>
      <c r="T237" s="15">
        <f t="shared" ref="T237" si="917">SUM(P237:P237)*M237</f>
        <v>0.05</v>
      </c>
      <c r="U237" s="15">
        <f t="shared" ref="U237" si="918">SUM(Q237:Q237)*M237</f>
        <v>7.5000000000000011E-2</v>
      </c>
      <c r="V237" s="15">
        <f t="shared" ref="V237" si="919">SUM(R237:R237)*M237</f>
        <v>0.1</v>
      </c>
      <c r="W237" s="103">
        <f t="shared" si="901"/>
        <v>0.1</v>
      </c>
      <c r="X237" s="236"/>
      <c r="Y237" s="236"/>
      <c r="Z237" s="236"/>
      <c r="AA237" s="236"/>
      <c r="AB237" s="239"/>
      <c r="AC237" s="559"/>
      <c r="AD237" s="492" t="s">
        <v>300</v>
      </c>
      <c r="AE237" s="266" t="str">
        <f t="shared" ref="AE237" si="920">+IF(O238&gt;O237,"SUPERADA",IF(O238=O237,"EQUILIBRADA",IF(O238&lt;O237,"PARA MEJORAR")))</f>
        <v>EQUILIBRADA</v>
      </c>
      <c r="AF237" s="377"/>
      <c r="AG237" s="898"/>
      <c r="AH237" s="662"/>
      <c r="AI237" s="916"/>
      <c r="AJ237" s="33"/>
      <c r="AK237" s="118"/>
      <c r="AL237" s="118"/>
      <c r="AM237" s="118"/>
      <c r="AN237" s="118"/>
      <c r="AO237" s="34"/>
    </row>
    <row r="238" spans="1:41" ht="39.950000000000003" customHeight="1" thickBot="1" x14ac:dyDescent="0.25">
      <c r="A238" s="920"/>
      <c r="B238" s="456"/>
      <c r="C238" s="495"/>
      <c r="D238" s="510"/>
      <c r="E238" s="513"/>
      <c r="F238" s="510"/>
      <c r="G238" s="258"/>
      <c r="H238" s="260"/>
      <c r="I238" s="262"/>
      <c r="J238" s="262"/>
      <c r="K238" s="245"/>
      <c r="L238" s="903"/>
      <c r="M238" s="250"/>
      <c r="N238" s="71" t="s">
        <v>49</v>
      </c>
      <c r="O238" s="141">
        <v>0</v>
      </c>
      <c r="P238" s="136">
        <v>0</v>
      </c>
      <c r="Q238" s="136">
        <v>0</v>
      </c>
      <c r="R238" s="139">
        <v>0</v>
      </c>
      <c r="S238" s="9">
        <f t="shared" ref="S238" si="921">SUM(O238:O238)*M237</f>
        <v>0</v>
      </c>
      <c r="T238" s="10">
        <f t="shared" ref="T238" si="922">SUM(P238:P238)*M237</f>
        <v>0</v>
      </c>
      <c r="U238" s="10">
        <f t="shared" ref="U238" si="923">SUM(Q238:Q238)*M237</f>
        <v>0</v>
      </c>
      <c r="V238" s="10">
        <f t="shared" ref="V238" si="924">SUM(R238:R238)*M237</f>
        <v>0</v>
      </c>
      <c r="W238" s="102">
        <f t="shared" si="901"/>
        <v>0</v>
      </c>
      <c r="X238" s="236"/>
      <c r="Y238" s="236"/>
      <c r="Z238" s="236"/>
      <c r="AA238" s="236"/>
      <c r="AB238" s="239"/>
      <c r="AC238" s="559"/>
      <c r="AD238" s="491"/>
      <c r="AE238" s="267"/>
      <c r="AF238" s="377"/>
      <c r="AG238" s="898"/>
      <c r="AH238" s="662"/>
      <c r="AI238" s="916"/>
      <c r="AJ238" s="33"/>
      <c r="AK238" s="118"/>
      <c r="AL238" s="118"/>
      <c r="AM238" s="118"/>
      <c r="AN238" s="118"/>
      <c r="AO238" s="34"/>
    </row>
    <row r="239" spans="1:41" ht="39.950000000000003" customHeight="1" x14ac:dyDescent="0.2">
      <c r="A239" s="920"/>
      <c r="B239" s="456"/>
      <c r="C239" s="495"/>
      <c r="D239" s="510"/>
      <c r="E239" s="513"/>
      <c r="F239" s="510"/>
      <c r="G239" s="258"/>
      <c r="H239" s="260"/>
      <c r="I239" s="262"/>
      <c r="J239" s="262"/>
      <c r="K239" s="245"/>
      <c r="L239" s="913" t="s">
        <v>301</v>
      </c>
      <c r="M239" s="252">
        <v>0.1</v>
      </c>
      <c r="N239" s="70" t="s">
        <v>43</v>
      </c>
      <c r="O239" s="185">
        <v>0.25</v>
      </c>
      <c r="P239" s="186">
        <v>0.5</v>
      </c>
      <c r="Q239" s="186">
        <v>0.75</v>
      </c>
      <c r="R239" s="187">
        <v>1</v>
      </c>
      <c r="S239" s="14">
        <f t="shared" ref="S239" si="925">SUM(O239:O239)*M239</f>
        <v>2.5000000000000001E-2</v>
      </c>
      <c r="T239" s="15">
        <f t="shared" ref="T239" si="926">SUM(P239:P239)*M239</f>
        <v>0.05</v>
      </c>
      <c r="U239" s="15">
        <f t="shared" ref="U239" si="927">SUM(Q239:Q239)*M239</f>
        <v>7.5000000000000011E-2</v>
      </c>
      <c r="V239" s="15">
        <f t="shared" ref="V239" si="928">SUM(R239:R239)*M239</f>
        <v>0.1</v>
      </c>
      <c r="W239" s="103">
        <f t="shared" si="901"/>
        <v>0.1</v>
      </c>
      <c r="X239" s="236"/>
      <c r="Y239" s="236"/>
      <c r="Z239" s="236"/>
      <c r="AA239" s="236"/>
      <c r="AB239" s="239"/>
      <c r="AC239" s="559"/>
      <c r="AD239" s="492" t="s">
        <v>302</v>
      </c>
      <c r="AE239" s="266" t="str">
        <f t="shared" ref="AE239" si="929">+IF(O240&gt;O239,"SUPERADA",IF(O240=O239,"EQUILIBRADA",IF(O240&lt;O239,"PARA MEJORAR")))</f>
        <v>PARA MEJORAR</v>
      </c>
      <c r="AF239" s="377"/>
      <c r="AG239" s="898"/>
      <c r="AH239" s="662"/>
      <c r="AI239" s="916"/>
      <c r="AJ239" s="33"/>
      <c r="AK239" s="118"/>
      <c r="AL239" s="118"/>
      <c r="AM239" s="118"/>
      <c r="AN239" s="118"/>
      <c r="AO239" s="34"/>
    </row>
    <row r="240" spans="1:41" ht="39.950000000000003" customHeight="1" thickBot="1" x14ac:dyDescent="0.25">
      <c r="A240" s="920"/>
      <c r="B240" s="456"/>
      <c r="C240" s="495"/>
      <c r="D240" s="510"/>
      <c r="E240" s="513"/>
      <c r="F240" s="510"/>
      <c r="G240" s="258"/>
      <c r="H240" s="260"/>
      <c r="I240" s="262"/>
      <c r="J240" s="262"/>
      <c r="K240" s="245"/>
      <c r="L240" s="911"/>
      <c r="M240" s="250"/>
      <c r="N240" s="71" t="s">
        <v>49</v>
      </c>
      <c r="O240" s="141">
        <v>0</v>
      </c>
      <c r="P240" s="136">
        <v>0</v>
      </c>
      <c r="Q240" s="136">
        <v>0</v>
      </c>
      <c r="R240" s="139">
        <v>0</v>
      </c>
      <c r="S240" s="9">
        <f t="shared" ref="S240" si="930">SUM(O240:O240)*M239</f>
        <v>0</v>
      </c>
      <c r="T240" s="10">
        <f t="shared" ref="T240" si="931">SUM(P240:P240)*M239</f>
        <v>0</v>
      </c>
      <c r="U240" s="10">
        <f t="shared" ref="U240" si="932">SUM(Q240:Q240)*M239</f>
        <v>0</v>
      </c>
      <c r="V240" s="10">
        <f t="shared" ref="V240" si="933">SUM(R240:R240)*M239</f>
        <v>0</v>
      </c>
      <c r="W240" s="102">
        <f t="shared" si="901"/>
        <v>0</v>
      </c>
      <c r="X240" s="236"/>
      <c r="Y240" s="236"/>
      <c r="Z240" s="236"/>
      <c r="AA240" s="236"/>
      <c r="AB240" s="239"/>
      <c r="AC240" s="559"/>
      <c r="AD240" s="491"/>
      <c r="AE240" s="267"/>
      <c r="AF240" s="377"/>
      <c r="AG240" s="898"/>
      <c r="AH240" s="662"/>
      <c r="AI240" s="916"/>
      <c r="AJ240" s="33"/>
      <c r="AK240" s="118"/>
      <c r="AL240" s="118"/>
      <c r="AM240" s="118"/>
      <c r="AN240" s="118"/>
      <c r="AO240" s="34"/>
    </row>
    <row r="241" spans="1:41" ht="39.950000000000003" customHeight="1" x14ac:dyDescent="0.2">
      <c r="A241" s="920"/>
      <c r="B241" s="456"/>
      <c r="C241" s="495"/>
      <c r="D241" s="510"/>
      <c r="E241" s="513"/>
      <c r="F241" s="510"/>
      <c r="G241" s="258"/>
      <c r="H241" s="260"/>
      <c r="I241" s="262"/>
      <c r="J241" s="262"/>
      <c r="K241" s="245"/>
      <c r="L241" s="913" t="s">
        <v>303</v>
      </c>
      <c r="M241" s="252">
        <v>0.1</v>
      </c>
      <c r="N241" s="70" t="s">
        <v>43</v>
      </c>
      <c r="O241" s="185">
        <v>0.1</v>
      </c>
      <c r="P241" s="186">
        <v>0.2</v>
      </c>
      <c r="Q241" s="186">
        <v>0.6</v>
      </c>
      <c r="R241" s="187">
        <v>1</v>
      </c>
      <c r="S241" s="14">
        <f t="shared" ref="S241" si="934">SUM(O241:O241)*M241</f>
        <v>1.0000000000000002E-2</v>
      </c>
      <c r="T241" s="15">
        <f t="shared" ref="T241" si="935">SUM(P241:P241)*M241</f>
        <v>2.0000000000000004E-2</v>
      </c>
      <c r="U241" s="15">
        <f t="shared" ref="U241" si="936">SUM(Q241:Q241)*M241</f>
        <v>0.06</v>
      </c>
      <c r="V241" s="15">
        <f t="shared" ref="V241" si="937">SUM(R241:R241)*M241</f>
        <v>0.1</v>
      </c>
      <c r="W241" s="103">
        <f t="shared" si="901"/>
        <v>0.1</v>
      </c>
      <c r="X241" s="236"/>
      <c r="Y241" s="236"/>
      <c r="Z241" s="236"/>
      <c r="AA241" s="236"/>
      <c r="AB241" s="239"/>
      <c r="AC241" s="559"/>
      <c r="AD241" s="492" t="s">
        <v>304</v>
      </c>
      <c r="AE241" s="266" t="str">
        <f t="shared" ref="AE241" si="938">+IF(O242&gt;O241,"SUPERADA",IF(O242=O241,"EQUILIBRADA",IF(O242&lt;O241,"PARA MEJORAR")))</f>
        <v>PARA MEJORAR</v>
      </c>
      <c r="AF241" s="377"/>
      <c r="AG241" s="898"/>
      <c r="AH241" s="662"/>
      <c r="AI241" s="916"/>
      <c r="AJ241" s="33"/>
      <c r="AK241" s="118"/>
      <c r="AL241" s="118"/>
      <c r="AM241" s="118"/>
      <c r="AN241" s="118"/>
      <c r="AO241" s="34"/>
    </row>
    <row r="242" spans="1:41" ht="39.950000000000003" customHeight="1" thickBot="1" x14ac:dyDescent="0.25">
      <c r="A242" s="920"/>
      <c r="B242" s="456"/>
      <c r="C242" s="495"/>
      <c r="D242" s="510"/>
      <c r="E242" s="513"/>
      <c r="F242" s="510"/>
      <c r="G242" s="258"/>
      <c r="H242" s="260"/>
      <c r="I242" s="262"/>
      <c r="J242" s="262"/>
      <c r="K242" s="245"/>
      <c r="L242" s="911"/>
      <c r="M242" s="250"/>
      <c r="N242" s="71" t="s">
        <v>49</v>
      </c>
      <c r="O242" s="141">
        <v>0</v>
      </c>
      <c r="P242" s="136">
        <v>0</v>
      </c>
      <c r="Q242" s="136">
        <v>0</v>
      </c>
      <c r="R242" s="139">
        <v>0</v>
      </c>
      <c r="S242" s="9">
        <f t="shared" ref="S242" si="939">SUM(O242:O242)*M241</f>
        <v>0</v>
      </c>
      <c r="T242" s="10">
        <f t="shared" ref="T242" si="940">SUM(P242:P242)*M241</f>
        <v>0</v>
      </c>
      <c r="U242" s="10">
        <f t="shared" ref="U242" si="941">SUM(Q242:Q242)*M241</f>
        <v>0</v>
      </c>
      <c r="V242" s="10">
        <f t="shared" ref="V242" si="942">SUM(R242:R242)*M241</f>
        <v>0</v>
      </c>
      <c r="W242" s="102">
        <f t="shared" si="901"/>
        <v>0</v>
      </c>
      <c r="X242" s="236"/>
      <c r="Y242" s="236"/>
      <c r="Z242" s="236"/>
      <c r="AA242" s="236"/>
      <c r="AB242" s="239"/>
      <c r="AC242" s="559"/>
      <c r="AD242" s="491"/>
      <c r="AE242" s="267"/>
      <c r="AF242" s="377"/>
      <c r="AG242" s="898"/>
      <c r="AH242" s="662"/>
      <c r="AI242" s="916"/>
      <c r="AJ242" s="33"/>
      <c r="AK242" s="118"/>
      <c r="AL242" s="118"/>
      <c r="AM242" s="118"/>
      <c r="AN242" s="118"/>
      <c r="AO242" s="34"/>
    </row>
    <row r="243" spans="1:41" ht="39.950000000000003" customHeight="1" x14ac:dyDescent="0.2">
      <c r="A243" s="920"/>
      <c r="B243" s="456"/>
      <c r="C243" s="495"/>
      <c r="D243" s="510"/>
      <c r="E243" s="513"/>
      <c r="F243" s="510"/>
      <c r="G243" s="258"/>
      <c r="H243" s="260"/>
      <c r="I243" s="262"/>
      <c r="J243" s="262"/>
      <c r="K243" s="245"/>
      <c r="L243" s="913" t="s">
        <v>305</v>
      </c>
      <c r="M243" s="252">
        <v>0.1</v>
      </c>
      <c r="N243" s="70" t="s">
        <v>43</v>
      </c>
      <c r="O243" s="185">
        <v>0.25</v>
      </c>
      <c r="P243" s="186">
        <v>0.5</v>
      </c>
      <c r="Q243" s="186">
        <v>0.75</v>
      </c>
      <c r="R243" s="187">
        <v>1</v>
      </c>
      <c r="S243" s="14">
        <f t="shared" ref="S243" si="943">SUM(O243:O243)*M243</f>
        <v>2.5000000000000001E-2</v>
      </c>
      <c r="T243" s="15">
        <f t="shared" ref="T243" si="944">SUM(P243:P243)*M243</f>
        <v>0.05</v>
      </c>
      <c r="U243" s="15">
        <f t="shared" ref="U243" si="945">SUM(Q243:Q243)*M243</f>
        <v>7.5000000000000011E-2</v>
      </c>
      <c r="V243" s="15">
        <f t="shared" ref="V243" si="946">SUM(R243:R243)*M243</f>
        <v>0.1</v>
      </c>
      <c r="W243" s="103">
        <f t="shared" si="901"/>
        <v>0.1</v>
      </c>
      <c r="X243" s="236"/>
      <c r="Y243" s="236"/>
      <c r="Z243" s="236"/>
      <c r="AA243" s="236"/>
      <c r="AB243" s="239"/>
      <c r="AC243" s="559"/>
      <c r="AD243" s="492" t="s">
        <v>306</v>
      </c>
      <c r="AE243" s="266" t="str">
        <f t="shared" ref="AE243" si="947">+IF(O244&gt;O243,"SUPERADA",IF(O244=O243,"EQUILIBRADA",IF(O244&lt;O243,"PARA MEJORAR")))</f>
        <v>PARA MEJORAR</v>
      </c>
      <c r="AF243" s="377"/>
      <c r="AG243" s="898"/>
      <c r="AH243" s="662"/>
      <c r="AI243" s="916"/>
      <c r="AJ243" s="33"/>
      <c r="AK243" s="118"/>
      <c r="AL243" s="118"/>
      <c r="AM243" s="118"/>
      <c r="AN243" s="118"/>
      <c r="AO243" s="34"/>
    </row>
    <row r="244" spans="1:41" ht="39.950000000000003" customHeight="1" thickBot="1" x14ac:dyDescent="0.25">
      <c r="A244" s="920"/>
      <c r="B244" s="456"/>
      <c r="C244" s="495"/>
      <c r="D244" s="510"/>
      <c r="E244" s="513"/>
      <c r="F244" s="510"/>
      <c r="G244" s="258"/>
      <c r="H244" s="260"/>
      <c r="I244" s="262"/>
      <c r="J244" s="262"/>
      <c r="K244" s="245"/>
      <c r="L244" s="911"/>
      <c r="M244" s="250"/>
      <c r="N244" s="71" t="s">
        <v>49</v>
      </c>
      <c r="O244" s="141">
        <v>0</v>
      </c>
      <c r="P244" s="136">
        <v>0</v>
      </c>
      <c r="Q244" s="136">
        <v>0</v>
      </c>
      <c r="R244" s="139">
        <v>0</v>
      </c>
      <c r="S244" s="9">
        <f t="shared" ref="S244" si="948">SUM(O244:O244)*M243</f>
        <v>0</v>
      </c>
      <c r="T244" s="10">
        <f t="shared" ref="T244" si="949">SUM(P244:P244)*M243</f>
        <v>0</v>
      </c>
      <c r="U244" s="10">
        <f t="shared" ref="U244" si="950">SUM(Q244:Q244)*M243</f>
        <v>0</v>
      </c>
      <c r="V244" s="10">
        <f t="shared" ref="V244" si="951">SUM(R244:R244)*M243</f>
        <v>0</v>
      </c>
      <c r="W244" s="102">
        <f t="shared" si="901"/>
        <v>0</v>
      </c>
      <c r="X244" s="236"/>
      <c r="Y244" s="236"/>
      <c r="Z244" s="236"/>
      <c r="AA244" s="236"/>
      <c r="AB244" s="239"/>
      <c r="AC244" s="559"/>
      <c r="AD244" s="491"/>
      <c r="AE244" s="267"/>
      <c r="AF244" s="377"/>
      <c r="AG244" s="898"/>
      <c r="AH244" s="662"/>
      <c r="AI244" s="916"/>
      <c r="AJ244" s="33"/>
      <c r="AK244" s="118"/>
      <c r="AL244" s="118"/>
      <c r="AM244" s="118"/>
      <c r="AN244" s="118"/>
      <c r="AO244" s="34"/>
    </row>
    <row r="245" spans="1:41" ht="39.950000000000003" customHeight="1" x14ac:dyDescent="0.2">
      <c r="A245" s="920"/>
      <c r="B245" s="456"/>
      <c r="C245" s="495"/>
      <c r="D245" s="510"/>
      <c r="E245" s="513"/>
      <c r="F245" s="510"/>
      <c r="G245" s="258"/>
      <c r="H245" s="260"/>
      <c r="I245" s="262"/>
      <c r="J245" s="262"/>
      <c r="K245" s="245"/>
      <c r="L245" s="913" t="s">
        <v>307</v>
      </c>
      <c r="M245" s="252">
        <v>0.3</v>
      </c>
      <c r="N245" s="70" t="s">
        <v>43</v>
      </c>
      <c r="O245" s="185">
        <v>0.25</v>
      </c>
      <c r="P245" s="186">
        <v>0.5</v>
      </c>
      <c r="Q245" s="186">
        <v>0.75</v>
      </c>
      <c r="R245" s="187">
        <v>1</v>
      </c>
      <c r="S245" s="14">
        <f t="shared" ref="S245" si="952">SUM(O245:O245)*M245</f>
        <v>7.4999999999999997E-2</v>
      </c>
      <c r="T245" s="15">
        <f t="shared" ref="T245" si="953">SUM(P245:P245)*M245</f>
        <v>0.15</v>
      </c>
      <c r="U245" s="15">
        <f t="shared" ref="U245" si="954">SUM(Q245:Q245)*M245</f>
        <v>0.22499999999999998</v>
      </c>
      <c r="V245" s="15">
        <f t="shared" ref="V245" si="955">SUM(R245:R245)*M245</f>
        <v>0.3</v>
      </c>
      <c r="W245" s="103">
        <f t="shared" si="901"/>
        <v>0.3</v>
      </c>
      <c r="X245" s="236"/>
      <c r="Y245" s="236"/>
      <c r="Z245" s="236"/>
      <c r="AA245" s="236"/>
      <c r="AB245" s="239"/>
      <c r="AC245" s="559"/>
      <c r="AD245" s="492" t="s">
        <v>308</v>
      </c>
      <c r="AE245" s="266" t="str">
        <f t="shared" ref="AE245" si="956">+IF(O246&gt;O245,"SUPERADA",IF(O246=O245,"EQUILIBRADA",IF(O246&lt;O245,"PARA MEJORAR")))</f>
        <v>PARA MEJORAR</v>
      </c>
      <c r="AF245" s="377"/>
      <c r="AG245" s="898"/>
      <c r="AH245" s="662"/>
      <c r="AI245" s="916"/>
      <c r="AJ245" s="33"/>
      <c r="AK245" s="118"/>
      <c r="AL245" s="118"/>
      <c r="AM245" s="118"/>
      <c r="AN245" s="118"/>
      <c r="AO245" s="34"/>
    </row>
    <row r="246" spans="1:41" ht="39.950000000000003" customHeight="1" thickBot="1" x14ac:dyDescent="0.25">
      <c r="A246" s="920"/>
      <c r="B246" s="456"/>
      <c r="C246" s="496"/>
      <c r="D246" s="511"/>
      <c r="E246" s="514"/>
      <c r="F246" s="511"/>
      <c r="G246" s="274"/>
      <c r="H246" s="275"/>
      <c r="I246" s="276"/>
      <c r="J246" s="276"/>
      <c r="K246" s="246"/>
      <c r="L246" s="912"/>
      <c r="M246" s="256"/>
      <c r="N246" s="72" t="s">
        <v>49</v>
      </c>
      <c r="O246" s="147">
        <v>0</v>
      </c>
      <c r="P246" s="138">
        <v>0</v>
      </c>
      <c r="Q246" s="138">
        <v>0</v>
      </c>
      <c r="R246" s="140">
        <v>0</v>
      </c>
      <c r="S246" s="20">
        <f t="shared" ref="S246" si="957">SUM(O246:O246)*M245</f>
        <v>0</v>
      </c>
      <c r="T246" s="21">
        <f t="shared" ref="T246" si="958">SUM(P246:P246)*M245</f>
        <v>0</v>
      </c>
      <c r="U246" s="21">
        <f t="shared" ref="U246" si="959">SUM(Q246:Q246)*M245</f>
        <v>0</v>
      </c>
      <c r="V246" s="21">
        <f t="shared" ref="V246" si="960">SUM(R246:R246)*M245</f>
        <v>0</v>
      </c>
      <c r="W246" s="104">
        <f t="shared" si="901"/>
        <v>0</v>
      </c>
      <c r="X246" s="237"/>
      <c r="Y246" s="237"/>
      <c r="Z246" s="237"/>
      <c r="AA246" s="237"/>
      <c r="AB246" s="432"/>
      <c r="AC246" s="559"/>
      <c r="AD246" s="493"/>
      <c r="AE246" s="267"/>
      <c r="AF246" s="267"/>
      <c r="AG246" s="899"/>
      <c r="AH246" s="662"/>
      <c r="AI246" s="916"/>
      <c r="AJ246" s="33"/>
      <c r="AK246" s="118"/>
      <c r="AL246" s="118"/>
      <c r="AM246" s="118"/>
      <c r="AN246" s="118"/>
      <c r="AO246" s="34"/>
    </row>
    <row r="247" spans="1:41" ht="39.950000000000003" customHeight="1" x14ac:dyDescent="0.2">
      <c r="A247" s="920"/>
      <c r="B247" s="456"/>
      <c r="C247" s="495">
        <v>17</v>
      </c>
      <c r="D247" s="510" t="s">
        <v>309</v>
      </c>
      <c r="E247" s="513">
        <v>20</v>
      </c>
      <c r="F247" s="510" t="s">
        <v>310</v>
      </c>
      <c r="G247" s="257" t="s">
        <v>311</v>
      </c>
      <c r="H247" s="259">
        <v>31</v>
      </c>
      <c r="I247" s="261" t="s">
        <v>312</v>
      </c>
      <c r="J247" s="261" t="s">
        <v>280</v>
      </c>
      <c r="K247" s="244">
        <v>0</v>
      </c>
      <c r="L247" s="913" t="s">
        <v>1020</v>
      </c>
      <c r="M247" s="249">
        <v>0.5</v>
      </c>
      <c r="N247" s="73" t="s">
        <v>43</v>
      </c>
      <c r="O247" s="184">
        <v>0</v>
      </c>
      <c r="P247" s="176">
        <v>0.25</v>
      </c>
      <c r="Q247" s="176">
        <v>0.5</v>
      </c>
      <c r="R247" s="178">
        <v>1</v>
      </c>
      <c r="S247" s="14">
        <f t="shared" ref="S247" si="961">SUM(O247:O247)*M247</f>
        <v>0</v>
      </c>
      <c r="T247" s="15">
        <f t="shared" ref="T247" si="962">SUM(P247:P247)*M247</f>
        <v>0.125</v>
      </c>
      <c r="U247" s="15">
        <f t="shared" ref="U247" si="963">SUM(Q247:Q247)*M247</f>
        <v>0.25</v>
      </c>
      <c r="V247" s="15">
        <f t="shared" ref="V247" si="964">SUM(R247:R247)*M247</f>
        <v>0.5</v>
      </c>
      <c r="W247" s="103">
        <f t="shared" ref="W247:W266" si="965">MAX(S247:V247)</f>
        <v>0.5</v>
      </c>
      <c r="X247" s="235">
        <f>+S248+S250</f>
        <v>0</v>
      </c>
      <c r="Y247" s="235">
        <f>+T248+T250</f>
        <v>0</v>
      </c>
      <c r="Z247" s="235">
        <f>+U248+U250</f>
        <v>0</v>
      </c>
      <c r="AA247" s="235">
        <f>+V248+V250</f>
        <v>0</v>
      </c>
      <c r="AB247" s="238">
        <f>+W248+W250</f>
        <v>0</v>
      </c>
      <c r="AC247" s="559"/>
      <c r="AD247" s="904" t="s">
        <v>313</v>
      </c>
      <c r="AE247" s="266" t="str">
        <f t="shared" ref="AE247" si="966">+IF(O248&gt;O247,"SUPERADA",IF(O248=O247,"EQUILIBRADA",IF(O248&lt;O247,"PARA MEJORAR")))</f>
        <v>EQUILIBRADA</v>
      </c>
      <c r="AF247" s="266" t="str">
        <f>IF(COUNTIF(AE247:AE250,"PARA MEJORAR")&gt;=1,"PARA MEJORAR","BIEN")</f>
        <v>BIEN</v>
      </c>
      <c r="AG247" s="897" t="str">
        <f>IF(COUNTIF(AF247:AF250,"PARA MEJORAR")&gt;=1,"PARA MEJORAR","BIEN")</f>
        <v>BIEN</v>
      </c>
      <c r="AH247" s="662"/>
      <c r="AI247" s="916"/>
      <c r="AJ247" s="27"/>
      <c r="AK247" s="28"/>
      <c r="AL247" s="28"/>
      <c r="AM247" s="28"/>
      <c r="AN247" s="28"/>
      <c r="AO247" s="29"/>
    </row>
    <row r="248" spans="1:41" ht="39.950000000000003" customHeight="1" thickBot="1" x14ac:dyDescent="0.25">
      <c r="A248" s="920"/>
      <c r="B248" s="456"/>
      <c r="C248" s="495"/>
      <c r="D248" s="510"/>
      <c r="E248" s="513"/>
      <c r="F248" s="510"/>
      <c r="G248" s="258"/>
      <c r="H248" s="260"/>
      <c r="I248" s="262"/>
      <c r="J248" s="262"/>
      <c r="K248" s="245"/>
      <c r="L248" s="914"/>
      <c r="M248" s="250"/>
      <c r="N248" s="71" t="s">
        <v>49</v>
      </c>
      <c r="O248" s="141">
        <v>0</v>
      </c>
      <c r="P248" s="136">
        <v>0</v>
      </c>
      <c r="Q248" s="136">
        <v>0</v>
      </c>
      <c r="R248" s="139">
        <v>0</v>
      </c>
      <c r="S248" s="9">
        <f t="shared" ref="S248" si="967">SUM(O248:O248)*M247</f>
        <v>0</v>
      </c>
      <c r="T248" s="10">
        <f t="shared" ref="T248" si="968">SUM(P248:P248)*M247</f>
        <v>0</v>
      </c>
      <c r="U248" s="10">
        <f t="shared" ref="U248" si="969">SUM(Q248:Q248)*M247</f>
        <v>0</v>
      </c>
      <c r="V248" s="10">
        <f t="shared" ref="V248" si="970">SUM(R248:R248)*M247</f>
        <v>0</v>
      </c>
      <c r="W248" s="102">
        <f t="shared" si="965"/>
        <v>0</v>
      </c>
      <c r="X248" s="236"/>
      <c r="Y248" s="236"/>
      <c r="Z248" s="236"/>
      <c r="AA248" s="236"/>
      <c r="AB248" s="239"/>
      <c r="AC248" s="559"/>
      <c r="AD248" s="904"/>
      <c r="AE248" s="267"/>
      <c r="AF248" s="377"/>
      <c r="AG248" s="898"/>
      <c r="AH248" s="662"/>
      <c r="AI248" s="916"/>
      <c r="AJ248" s="33"/>
      <c r="AK248" s="118"/>
      <c r="AL248" s="118"/>
      <c r="AM248" s="118"/>
      <c r="AN248" s="118"/>
      <c r="AO248" s="34"/>
    </row>
    <row r="249" spans="1:41" ht="39.950000000000003" customHeight="1" x14ac:dyDescent="0.2">
      <c r="A249" s="920"/>
      <c r="B249" s="456"/>
      <c r="C249" s="495"/>
      <c r="D249" s="510"/>
      <c r="E249" s="513"/>
      <c r="F249" s="510"/>
      <c r="G249" s="258"/>
      <c r="H249" s="260"/>
      <c r="I249" s="262"/>
      <c r="J249" s="262"/>
      <c r="K249" s="245"/>
      <c r="L249" s="913" t="s">
        <v>314</v>
      </c>
      <c r="M249" s="252">
        <v>0.5</v>
      </c>
      <c r="N249" s="70" t="s">
        <v>43</v>
      </c>
      <c r="O249" s="185">
        <v>0</v>
      </c>
      <c r="P249" s="186">
        <v>0.25</v>
      </c>
      <c r="Q249" s="186">
        <v>0.5</v>
      </c>
      <c r="R249" s="187">
        <v>1</v>
      </c>
      <c r="S249" s="14">
        <f t="shared" ref="S249" si="971">SUM(O249:O249)*M249</f>
        <v>0</v>
      </c>
      <c r="T249" s="15">
        <f t="shared" ref="T249" si="972">SUM(P249:P249)*M249</f>
        <v>0.125</v>
      </c>
      <c r="U249" s="15">
        <f t="shared" ref="U249" si="973">SUM(Q249:Q249)*M249</f>
        <v>0.25</v>
      </c>
      <c r="V249" s="15">
        <f t="shared" ref="V249" si="974">SUM(R249:R249)*M249</f>
        <v>0.5</v>
      </c>
      <c r="W249" s="103">
        <f t="shared" si="965"/>
        <v>0.5</v>
      </c>
      <c r="X249" s="236"/>
      <c r="Y249" s="236"/>
      <c r="Z249" s="236"/>
      <c r="AA249" s="236"/>
      <c r="AB249" s="239"/>
      <c r="AC249" s="559"/>
      <c r="AD249" s="904"/>
      <c r="AE249" s="266" t="str">
        <f t="shared" ref="AE249" si="975">+IF(O250&gt;O249,"SUPERADA",IF(O250=O249,"EQUILIBRADA",IF(O250&lt;O249,"PARA MEJORAR")))</f>
        <v>EQUILIBRADA</v>
      </c>
      <c r="AF249" s="377"/>
      <c r="AG249" s="898"/>
      <c r="AH249" s="662"/>
      <c r="AI249" s="916"/>
      <c r="AJ249" s="33"/>
      <c r="AK249" s="118"/>
      <c r="AL249" s="118"/>
      <c r="AM249" s="118"/>
      <c r="AN249" s="118"/>
      <c r="AO249" s="34"/>
    </row>
    <row r="250" spans="1:41" ht="39.950000000000003" customHeight="1" thickBot="1" x14ac:dyDescent="0.25">
      <c r="A250" s="920"/>
      <c r="B250" s="456"/>
      <c r="C250" s="496"/>
      <c r="D250" s="511"/>
      <c r="E250" s="514"/>
      <c r="F250" s="511"/>
      <c r="G250" s="274"/>
      <c r="H250" s="275"/>
      <c r="I250" s="276"/>
      <c r="J250" s="276"/>
      <c r="K250" s="246"/>
      <c r="L250" s="912"/>
      <c r="M250" s="256"/>
      <c r="N250" s="72" t="s">
        <v>49</v>
      </c>
      <c r="O250" s="147">
        <v>0</v>
      </c>
      <c r="P250" s="138">
        <v>0</v>
      </c>
      <c r="Q250" s="138">
        <v>0</v>
      </c>
      <c r="R250" s="140">
        <v>0</v>
      </c>
      <c r="S250" s="22">
        <f t="shared" ref="S250" si="976">SUM(O250:O250)*M249</f>
        <v>0</v>
      </c>
      <c r="T250" s="23">
        <f t="shared" ref="T250" si="977">SUM(P250:P250)*M249</f>
        <v>0</v>
      </c>
      <c r="U250" s="23">
        <f t="shared" ref="U250" si="978">SUM(Q250:Q250)*M249</f>
        <v>0</v>
      </c>
      <c r="V250" s="23">
        <f t="shared" ref="V250" si="979">SUM(R250:R250)*M249</f>
        <v>0</v>
      </c>
      <c r="W250" s="105">
        <f t="shared" si="965"/>
        <v>0</v>
      </c>
      <c r="X250" s="237"/>
      <c r="Y250" s="237"/>
      <c r="Z250" s="237"/>
      <c r="AA250" s="237"/>
      <c r="AB250" s="432"/>
      <c r="AC250" s="559"/>
      <c r="AD250" s="493"/>
      <c r="AE250" s="267"/>
      <c r="AF250" s="267"/>
      <c r="AG250" s="899"/>
      <c r="AH250" s="662"/>
      <c r="AI250" s="916"/>
      <c r="AJ250" s="33"/>
      <c r="AK250" s="118"/>
      <c r="AL250" s="118"/>
      <c r="AM250" s="118"/>
      <c r="AN250" s="118"/>
      <c r="AO250" s="34"/>
    </row>
    <row r="251" spans="1:41" ht="39.950000000000003" customHeight="1" x14ac:dyDescent="0.2">
      <c r="A251" s="920"/>
      <c r="B251" s="456"/>
      <c r="C251" s="495">
        <v>18</v>
      </c>
      <c r="D251" s="510" t="s">
        <v>315</v>
      </c>
      <c r="E251" s="513">
        <v>21</v>
      </c>
      <c r="F251" s="510" t="s">
        <v>316</v>
      </c>
      <c r="G251" s="257" t="s">
        <v>317</v>
      </c>
      <c r="H251" s="259">
        <v>32</v>
      </c>
      <c r="I251" s="261" t="s">
        <v>318</v>
      </c>
      <c r="J251" s="261" t="s">
        <v>280</v>
      </c>
      <c r="K251" s="244">
        <v>0</v>
      </c>
      <c r="L251" s="900" t="s">
        <v>319</v>
      </c>
      <c r="M251" s="249">
        <v>0.5</v>
      </c>
      <c r="N251" s="73" t="s">
        <v>43</v>
      </c>
      <c r="O251" s="183">
        <v>0.25</v>
      </c>
      <c r="P251" s="180">
        <v>0.5</v>
      </c>
      <c r="Q251" s="180">
        <v>0.75</v>
      </c>
      <c r="R251" s="182">
        <v>1</v>
      </c>
      <c r="S251" s="6">
        <f t="shared" ref="S251" si="980">SUM(O251:O251)*M251</f>
        <v>0.125</v>
      </c>
      <c r="T251" s="7">
        <f t="shared" ref="T251" si="981">SUM(P251:P251)*M251</f>
        <v>0.25</v>
      </c>
      <c r="U251" s="7">
        <f t="shared" ref="U251" si="982">SUM(Q251:Q251)*M251</f>
        <v>0.375</v>
      </c>
      <c r="V251" s="7">
        <f t="shared" ref="V251" si="983">SUM(R251:R251)*M251</f>
        <v>0.5</v>
      </c>
      <c r="W251" s="101">
        <f t="shared" si="965"/>
        <v>0.5</v>
      </c>
      <c r="X251" s="235">
        <f>+S252+S254</f>
        <v>0</v>
      </c>
      <c r="Y251" s="235">
        <f>+T252+T254</f>
        <v>0</v>
      </c>
      <c r="Z251" s="235">
        <f>+U252+U254</f>
        <v>0</v>
      </c>
      <c r="AA251" s="235">
        <f>+V252+V254</f>
        <v>0</v>
      </c>
      <c r="AB251" s="238">
        <f>+W252+W254</f>
        <v>0</v>
      </c>
      <c r="AC251" s="559"/>
      <c r="AD251" s="490" t="s">
        <v>320</v>
      </c>
      <c r="AE251" s="266" t="str">
        <f t="shared" ref="AE251" si="984">+IF(O252&gt;O251,"SUPERADA",IF(O252=O251,"EQUILIBRADA",IF(O252&lt;O251,"PARA MEJORAR")))</f>
        <v>PARA MEJORAR</v>
      </c>
      <c r="AF251" s="266" t="str">
        <f>IF(COUNTIF(AE247:AE250,"PARA MEJORAR")&gt;=1,"PARA MEJORAR","BIEN")</f>
        <v>BIEN</v>
      </c>
      <c r="AG251" s="897" t="str">
        <f>IF(COUNTIF(AF255:AF258,"PARA MEJORAR")&gt;=1,"PARA MEJORAR","BIEN")</f>
        <v>BIEN</v>
      </c>
      <c r="AH251" s="662"/>
      <c r="AI251" s="916"/>
      <c r="AJ251" s="27"/>
      <c r="AK251" s="28"/>
      <c r="AL251" s="28"/>
      <c r="AM251" s="28"/>
      <c r="AN251" s="28"/>
      <c r="AO251" s="29"/>
    </row>
    <row r="252" spans="1:41" ht="39.950000000000003" customHeight="1" thickBot="1" x14ac:dyDescent="0.25">
      <c r="A252" s="920"/>
      <c r="B252" s="456"/>
      <c r="C252" s="495"/>
      <c r="D252" s="510"/>
      <c r="E252" s="513"/>
      <c r="F252" s="510"/>
      <c r="G252" s="258"/>
      <c r="H252" s="260"/>
      <c r="I252" s="262"/>
      <c r="J252" s="262"/>
      <c r="K252" s="245"/>
      <c r="L252" s="903"/>
      <c r="M252" s="250"/>
      <c r="N252" s="71" t="s">
        <v>49</v>
      </c>
      <c r="O252" s="141">
        <v>0</v>
      </c>
      <c r="P252" s="136">
        <v>0</v>
      </c>
      <c r="Q252" s="136">
        <v>0</v>
      </c>
      <c r="R252" s="139">
        <v>0</v>
      </c>
      <c r="S252" s="9">
        <f t="shared" ref="S252" si="985">SUM(O252:O252)*M251</f>
        <v>0</v>
      </c>
      <c r="T252" s="10">
        <f t="shared" ref="T252" si="986">SUM(P252:P252)*M251</f>
        <v>0</v>
      </c>
      <c r="U252" s="10">
        <f t="shared" ref="U252" si="987">SUM(Q252:Q252)*M251</f>
        <v>0</v>
      </c>
      <c r="V252" s="10">
        <f t="shared" ref="V252" si="988">SUM(R252:R252)*M251</f>
        <v>0</v>
      </c>
      <c r="W252" s="102">
        <f t="shared" si="965"/>
        <v>0</v>
      </c>
      <c r="X252" s="236"/>
      <c r="Y252" s="236"/>
      <c r="Z252" s="236"/>
      <c r="AA252" s="236"/>
      <c r="AB252" s="239"/>
      <c r="AC252" s="559"/>
      <c r="AD252" s="904"/>
      <c r="AE252" s="267"/>
      <c r="AF252" s="377"/>
      <c r="AG252" s="898"/>
      <c r="AH252" s="662"/>
      <c r="AI252" s="916"/>
      <c r="AJ252" s="33"/>
      <c r="AK252" s="118"/>
      <c r="AL252" s="118"/>
      <c r="AM252" s="118"/>
      <c r="AN252" s="118"/>
      <c r="AO252" s="34"/>
    </row>
    <row r="253" spans="1:41" ht="39.950000000000003" customHeight="1" x14ac:dyDescent="0.2">
      <c r="A253" s="920"/>
      <c r="B253" s="456"/>
      <c r="C253" s="495"/>
      <c r="D253" s="510"/>
      <c r="E253" s="513"/>
      <c r="F253" s="510"/>
      <c r="G253" s="258"/>
      <c r="H253" s="260"/>
      <c r="I253" s="262"/>
      <c r="J253" s="262"/>
      <c r="K253" s="245"/>
      <c r="L253" s="566" t="s">
        <v>321</v>
      </c>
      <c r="M253" s="252">
        <v>0.5</v>
      </c>
      <c r="N253" s="70" t="s">
        <v>43</v>
      </c>
      <c r="O253" s="185">
        <v>0.25</v>
      </c>
      <c r="P253" s="186">
        <v>0.5</v>
      </c>
      <c r="Q253" s="186">
        <v>0.75</v>
      </c>
      <c r="R253" s="187">
        <v>1</v>
      </c>
      <c r="S253" s="14">
        <f t="shared" ref="S253" si="989">SUM(O253:O253)*M253</f>
        <v>0.125</v>
      </c>
      <c r="T253" s="15">
        <f t="shared" ref="T253" si="990">SUM(P253:P253)*M253</f>
        <v>0.25</v>
      </c>
      <c r="U253" s="15">
        <f t="shared" ref="U253" si="991">SUM(Q253:Q253)*M253</f>
        <v>0.375</v>
      </c>
      <c r="V253" s="15">
        <f t="shared" ref="V253" si="992">SUM(R253:R253)*M253</f>
        <v>0.5</v>
      </c>
      <c r="W253" s="103">
        <f t="shared" si="965"/>
        <v>0.5</v>
      </c>
      <c r="X253" s="236"/>
      <c r="Y253" s="236"/>
      <c r="Z253" s="236"/>
      <c r="AA253" s="236"/>
      <c r="AB253" s="239"/>
      <c r="AC253" s="559"/>
      <c r="AD253" s="904"/>
      <c r="AE253" s="266" t="str">
        <f t="shared" ref="AE253" si="993">+IF(O254&gt;O253,"SUPERADA",IF(O254=O253,"EQUILIBRADA",IF(O254&lt;O253,"PARA MEJORAR")))</f>
        <v>PARA MEJORAR</v>
      </c>
      <c r="AF253" s="377"/>
      <c r="AG253" s="898"/>
      <c r="AH253" s="662"/>
      <c r="AI253" s="916"/>
      <c r="AJ253" s="33"/>
      <c r="AK253" s="118"/>
      <c r="AL253" s="118"/>
      <c r="AM253" s="118"/>
      <c r="AN253" s="118"/>
      <c r="AO253" s="34"/>
    </row>
    <row r="254" spans="1:41" ht="39.950000000000003" customHeight="1" thickBot="1" x14ac:dyDescent="0.25">
      <c r="A254" s="920"/>
      <c r="B254" s="456"/>
      <c r="C254" s="495"/>
      <c r="D254" s="510"/>
      <c r="E254" s="513"/>
      <c r="F254" s="510"/>
      <c r="G254" s="274"/>
      <c r="H254" s="275"/>
      <c r="I254" s="276"/>
      <c r="J254" s="276"/>
      <c r="K254" s="246"/>
      <c r="L254" s="568"/>
      <c r="M254" s="256"/>
      <c r="N254" s="72" t="s">
        <v>49</v>
      </c>
      <c r="O254" s="147">
        <v>0</v>
      </c>
      <c r="P254" s="138">
        <v>0</v>
      </c>
      <c r="Q254" s="138">
        <v>0</v>
      </c>
      <c r="R254" s="140">
        <v>0</v>
      </c>
      <c r="S254" s="20">
        <f t="shared" ref="S254" si="994">SUM(O254:O254)*M253</f>
        <v>0</v>
      </c>
      <c r="T254" s="21">
        <f t="shared" ref="T254" si="995">SUM(P254:P254)*M253</f>
        <v>0</v>
      </c>
      <c r="U254" s="21">
        <f t="shared" ref="U254" si="996">SUM(Q254:Q254)*M253</f>
        <v>0</v>
      </c>
      <c r="V254" s="21">
        <f t="shared" ref="V254" si="997">SUM(R254:R254)*M253</f>
        <v>0</v>
      </c>
      <c r="W254" s="104">
        <f t="shared" si="965"/>
        <v>0</v>
      </c>
      <c r="X254" s="237"/>
      <c r="Y254" s="237"/>
      <c r="Z254" s="237"/>
      <c r="AA254" s="237"/>
      <c r="AB254" s="432"/>
      <c r="AC254" s="559"/>
      <c r="AD254" s="904"/>
      <c r="AE254" s="267"/>
      <c r="AF254" s="377"/>
      <c r="AG254" s="898"/>
      <c r="AH254" s="662"/>
      <c r="AI254" s="916"/>
      <c r="AJ254" s="33"/>
      <c r="AK254" s="118"/>
      <c r="AL254" s="118"/>
      <c r="AM254" s="118"/>
      <c r="AN254" s="118"/>
      <c r="AO254" s="34"/>
    </row>
    <row r="255" spans="1:41" ht="39.950000000000003" customHeight="1" x14ac:dyDescent="0.2">
      <c r="A255" s="920"/>
      <c r="B255" s="456"/>
      <c r="C255" s="495"/>
      <c r="D255" s="510"/>
      <c r="E255" s="513"/>
      <c r="F255" s="510"/>
      <c r="G255" s="257" t="s">
        <v>322</v>
      </c>
      <c r="H255" s="259">
        <v>33</v>
      </c>
      <c r="I255" s="261" t="s">
        <v>323</v>
      </c>
      <c r="J255" s="261" t="s">
        <v>280</v>
      </c>
      <c r="K255" s="244">
        <v>0</v>
      </c>
      <c r="L255" s="900" t="s">
        <v>324</v>
      </c>
      <c r="M255" s="249">
        <v>0.6</v>
      </c>
      <c r="N255" s="73" t="s">
        <v>43</v>
      </c>
      <c r="O255" s="184">
        <v>0.25</v>
      </c>
      <c r="P255" s="176">
        <v>0.5</v>
      </c>
      <c r="Q255" s="176">
        <v>0.75</v>
      </c>
      <c r="R255" s="178">
        <v>1</v>
      </c>
      <c r="S255" s="14">
        <f t="shared" ref="S255" si="998">SUM(O255:O255)*M255</f>
        <v>0.15</v>
      </c>
      <c r="T255" s="15">
        <f t="shared" ref="T255" si="999">SUM(P255:P255)*M255</f>
        <v>0.3</v>
      </c>
      <c r="U255" s="15">
        <f t="shared" ref="U255" si="1000">SUM(Q255:Q255)*M255</f>
        <v>0.44999999999999996</v>
      </c>
      <c r="V255" s="15">
        <f t="shared" ref="V255" si="1001">SUM(R255:R255)*M255</f>
        <v>0.6</v>
      </c>
      <c r="W255" s="103">
        <f t="shared" si="965"/>
        <v>0.6</v>
      </c>
      <c r="X255" s="235">
        <f>+S256+S258</f>
        <v>0</v>
      </c>
      <c r="Y255" s="235">
        <f>+T256+T258</f>
        <v>0</v>
      </c>
      <c r="Z255" s="235">
        <f>+U256+U258</f>
        <v>0</v>
      </c>
      <c r="AA255" s="235">
        <f>+V256+V258</f>
        <v>0</v>
      </c>
      <c r="AB255" s="238">
        <f>+W256+W258</f>
        <v>0</v>
      </c>
      <c r="AC255" s="559"/>
      <c r="AD255" s="490" t="s">
        <v>325</v>
      </c>
      <c r="AE255" s="266" t="str">
        <f t="shared" ref="AE255" si="1002">+IF(O256&gt;O255,"SUPERADA",IF(O256=O255,"EQUILIBRADA",IF(O256&lt;O255,"PARA MEJORAR")))</f>
        <v>PARA MEJORAR</v>
      </c>
      <c r="AF255" s="266"/>
      <c r="AG255" s="898"/>
      <c r="AH255" s="662"/>
      <c r="AI255" s="916"/>
      <c r="AJ255" s="30"/>
      <c r="AK255" s="31"/>
      <c r="AL255" s="31"/>
      <c r="AM255" s="31"/>
      <c r="AN255" s="31"/>
      <c r="AO255" s="32"/>
    </row>
    <row r="256" spans="1:41" ht="39.950000000000003" customHeight="1" thickBot="1" x14ac:dyDescent="0.25">
      <c r="A256" s="920"/>
      <c r="B256" s="456"/>
      <c r="C256" s="495"/>
      <c r="D256" s="510"/>
      <c r="E256" s="513"/>
      <c r="F256" s="510"/>
      <c r="G256" s="258"/>
      <c r="H256" s="260"/>
      <c r="I256" s="262"/>
      <c r="J256" s="262"/>
      <c r="K256" s="245"/>
      <c r="L256" s="903"/>
      <c r="M256" s="250"/>
      <c r="N256" s="71" t="s">
        <v>49</v>
      </c>
      <c r="O256" s="141">
        <v>0</v>
      </c>
      <c r="P256" s="136">
        <v>0</v>
      </c>
      <c r="Q256" s="136">
        <v>0</v>
      </c>
      <c r="R256" s="139">
        <v>0</v>
      </c>
      <c r="S256" s="9">
        <f t="shared" ref="S256" si="1003">SUM(O256:O256)*M255</f>
        <v>0</v>
      </c>
      <c r="T256" s="10">
        <f t="shared" ref="T256" si="1004">SUM(P256:P256)*M255</f>
        <v>0</v>
      </c>
      <c r="U256" s="10">
        <f t="shared" ref="U256" si="1005">SUM(Q256:Q256)*M255</f>
        <v>0</v>
      </c>
      <c r="V256" s="10">
        <f t="shared" ref="V256" si="1006">SUM(R256:R256)*M255</f>
        <v>0</v>
      </c>
      <c r="W256" s="102">
        <f t="shared" si="965"/>
        <v>0</v>
      </c>
      <c r="X256" s="236"/>
      <c r="Y256" s="236"/>
      <c r="Z256" s="236"/>
      <c r="AA256" s="236"/>
      <c r="AB256" s="239"/>
      <c r="AC256" s="559"/>
      <c r="AD256" s="904"/>
      <c r="AE256" s="267"/>
      <c r="AF256" s="267"/>
      <c r="AG256" s="899"/>
      <c r="AH256" s="662"/>
      <c r="AI256" s="916"/>
      <c r="AJ256" s="33"/>
      <c r="AK256" s="118"/>
      <c r="AL256" s="118"/>
      <c r="AM256" s="118"/>
      <c r="AN256" s="118"/>
      <c r="AO256" s="34"/>
    </row>
    <row r="257" spans="1:41" ht="39.950000000000003" customHeight="1" x14ac:dyDescent="0.2">
      <c r="A257" s="920"/>
      <c r="B257" s="456"/>
      <c r="C257" s="495"/>
      <c r="D257" s="510"/>
      <c r="E257" s="513"/>
      <c r="F257" s="510"/>
      <c r="G257" s="258"/>
      <c r="H257" s="260"/>
      <c r="I257" s="262"/>
      <c r="J257" s="262"/>
      <c r="K257" s="245"/>
      <c r="L257" s="913" t="s">
        <v>326</v>
      </c>
      <c r="M257" s="252">
        <v>0.4</v>
      </c>
      <c r="N257" s="70" t="s">
        <v>43</v>
      </c>
      <c r="O257" s="185">
        <v>0.25</v>
      </c>
      <c r="P257" s="186">
        <v>0.5</v>
      </c>
      <c r="Q257" s="186">
        <v>0.75</v>
      </c>
      <c r="R257" s="187">
        <v>1</v>
      </c>
      <c r="S257" s="14">
        <f t="shared" ref="S257" si="1007">SUM(O257:O257)*M257</f>
        <v>0.1</v>
      </c>
      <c r="T257" s="15">
        <f t="shared" ref="T257" si="1008">SUM(P257:P257)*M257</f>
        <v>0.2</v>
      </c>
      <c r="U257" s="15">
        <f t="shared" ref="U257" si="1009">SUM(Q257:Q257)*M257</f>
        <v>0.30000000000000004</v>
      </c>
      <c r="V257" s="15">
        <f t="shared" ref="V257" si="1010">SUM(R257:R257)*M257</f>
        <v>0.4</v>
      </c>
      <c r="W257" s="103">
        <f t="shared" si="965"/>
        <v>0.4</v>
      </c>
      <c r="X257" s="236"/>
      <c r="Y257" s="236"/>
      <c r="Z257" s="236"/>
      <c r="AA257" s="236"/>
      <c r="AB257" s="239"/>
      <c r="AC257" s="559"/>
      <c r="AD257" s="904" t="s">
        <v>327</v>
      </c>
      <c r="AE257" s="266" t="str">
        <f t="shared" ref="AE257" si="1011">+IF(O258&gt;O257,"SUPERADA",IF(O258=O257,"EQUILIBRADA",IF(O258&lt;O257,"PARA MEJORAR")))</f>
        <v>PARA MEJORAR</v>
      </c>
      <c r="AF257" s="266"/>
      <c r="AG257" s="55"/>
      <c r="AH257" s="662"/>
      <c r="AI257" s="916"/>
      <c r="AJ257" s="33"/>
      <c r="AK257" s="118"/>
      <c r="AL257" s="118"/>
      <c r="AM257" s="118"/>
      <c r="AN257" s="118"/>
      <c r="AO257" s="34"/>
    </row>
    <row r="258" spans="1:41" ht="39.950000000000003" customHeight="1" thickBot="1" x14ac:dyDescent="0.25">
      <c r="A258" s="920"/>
      <c r="B258" s="456"/>
      <c r="C258" s="495"/>
      <c r="D258" s="510"/>
      <c r="E258" s="513"/>
      <c r="F258" s="510"/>
      <c r="G258" s="258"/>
      <c r="H258" s="260"/>
      <c r="I258" s="262"/>
      <c r="J258" s="262"/>
      <c r="K258" s="245"/>
      <c r="L258" s="914"/>
      <c r="M258" s="265"/>
      <c r="N258" s="74" t="s">
        <v>49</v>
      </c>
      <c r="O258" s="147">
        <v>0</v>
      </c>
      <c r="P258" s="138">
        <v>0</v>
      </c>
      <c r="Q258" s="138">
        <v>0</v>
      </c>
      <c r="R258" s="140">
        <v>0</v>
      </c>
      <c r="S258" s="22">
        <f t="shared" ref="S258" si="1012">SUM(O258:O258)*M257</f>
        <v>0</v>
      </c>
      <c r="T258" s="23">
        <f t="shared" ref="T258" si="1013">SUM(P258:P258)*M257</f>
        <v>0</v>
      </c>
      <c r="U258" s="23">
        <f t="shared" ref="U258" si="1014">SUM(Q258:Q258)*M257</f>
        <v>0</v>
      </c>
      <c r="V258" s="23">
        <f t="shared" ref="V258" si="1015">SUM(R258:R258)*M257</f>
        <v>0</v>
      </c>
      <c r="W258" s="105">
        <f t="shared" si="965"/>
        <v>0</v>
      </c>
      <c r="X258" s="237"/>
      <c r="Y258" s="237"/>
      <c r="Z258" s="237"/>
      <c r="AA258" s="237"/>
      <c r="AB258" s="432"/>
      <c r="AC258" s="559"/>
      <c r="AD258" s="493"/>
      <c r="AE258" s="267"/>
      <c r="AF258" s="267"/>
      <c r="AG258" s="55"/>
      <c r="AH258" s="662"/>
      <c r="AI258" s="916"/>
      <c r="AJ258" s="33"/>
      <c r="AK258" s="118"/>
      <c r="AL258" s="118"/>
      <c r="AM258" s="118"/>
      <c r="AN258" s="118"/>
      <c r="AO258" s="34"/>
    </row>
    <row r="259" spans="1:41" ht="39.950000000000003" customHeight="1" x14ac:dyDescent="0.2">
      <c r="A259" s="920"/>
      <c r="B259" s="456"/>
      <c r="C259" s="495"/>
      <c r="D259" s="510"/>
      <c r="E259" s="513"/>
      <c r="F259" s="510"/>
      <c r="G259" s="257" t="s">
        <v>328</v>
      </c>
      <c r="H259" s="259">
        <v>34</v>
      </c>
      <c r="I259" s="261" t="s">
        <v>329</v>
      </c>
      <c r="J259" s="261" t="s">
        <v>280</v>
      </c>
      <c r="K259" s="244">
        <v>0</v>
      </c>
      <c r="L259" s="549" t="s">
        <v>1021</v>
      </c>
      <c r="M259" s="249">
        <v>1</v>
      </c>
      <c r="N259" s="73" t="s">
        <v>43</v>
      </c>
      <c r="O259" s="175">
        <v>0.25</v>
      </c>
      <c r="P259" s="176">
        <v>1</v>
      </c>
      <c r="Q259" s="176">
        <v>1</v>
      </c>
      <c r="R259" s="178">
        <v>1</v>
      </c>
      <c r="S259" s="6">
        <f t="shared" ref="S259" si="1016">SUM(O259:O259)*M259</f>
        <v>0.25</v>
      </c>
      <c r="T259" s="7">
        <f t="shared" ref="T259" si="1017">SUM(P259:P259)*M259</f>
        <v>1</v>
      </c>
      <c r="U259" s="7">
        <f t="shared" ref="U259" si="1018">SUM(Q259:Q259)*M259</f>
        <v>1</v>
      </c>
      <c r="V259" s="7">
        <f t="shared" ref="V259" si="1019">SUM(R259:R259)*M259</f>
        <v>1</v>
      </c>
      <c r="W259" s="101">
        <f t="shared" si="965"/>
        <v>1</v>
      </c>
      <c r="X259" s="235">
        <f>+S260</f>
        <v>0</v>
      </c>
      <c r="Y259" s="235">
        <f>+T260</f>
        <v>0</v>
      </c>
      <c r="Z259" s="235">
        <f>+U260</f>
        <v>0</v>
      </c>
      <c r="AA259" s="235">
        <f>+V260</f>
        <v>0</v>
      </c>
      <c r="AB259" s="238">
        <f>+W260</f>
        <v>0</v>
      </c>
      <c r="AC259" s="559"/>
      <c r="AD259" s="490" t="s">
        <v>330</v>
      </c>
      <c r="AE259" s="266" t="str">
        <f t="shared" ref="AE259" si="1020">+IF(O260&gt;O259,"SUPERADA",IF(O260=O259,"EQUILIBRADA",IF(O260&lt;O259,"PARA MEJORAR")))</f>
        <v>PARA MEJORAR</v>
      </c>
      <c r="AF259" s="266" t="str">
        <f>IF(COUNTIF(AE259:AE264,"PARA MEJORAR")&gt;=1,"PARA MEJORAR","BIEN")</f>
        <v>PARA MEJORAR</v>
      </c>
      <c r="AG259" s="55"/>
      <c r="AH259" s="662"/>
      <c r="AI259" s="916"/>
      <c r="AJ259" s="30"/>
      <c r="AK259" s="31"/>
      <c r="AL259" s="31"/>
      <c r="AM259" s="31"/>
      <c r="AN259" s="31"/>
      <c r="AO259" s="32"/>
    </row>
    <row r="260" spans="1:41" ht="39.950000000000003" customHeight="1" thickBot="1" x14ac:dyDescent="0.25">
      <c r="A260" s="920"/>
      <c r="B260" s="456"/>
      <c r="C260" s="495"/>
      <c r="D260" s="510"/>
      <c r="E260" s="513"/>
      <c r="F260" s="510"/>
      <c r="G260" s="258"/>
      <c r="H260" s="260"/>
      <c r="I260" s="262"/>
      <c r="J260" s="262"/>
      <c r="K260" s="245"/>
      <c r="L260" s="550"/>
      <c r="M260" s="250"/>
      <c r="N260" s="71" t="s">
        <v>49</v>
      </c>
      <c r="O260" s="137">
        <v>0</v>
      </c>
      <c r="P260" s="138">
        <v>0</v>
      </c>
      <c r="Q260" s="138">
        <v>0</v>
      </c>
      <c r="R260" s="140">
        <v>0</v>
      </c>
      <c r="S260" s="20">
        <f t="shared" ref="S260" si="1021">SUM(O260:O260)*M259</f>
        <v>0</v>
      </c>
      <c r="T260" s="21">
        <f t="shared" ref="T260" si="1022">SUM(P260:P260)*M259</f>
        <v>0</v>
      </c>
      <c r="U260" s="21">
        <f t="shared" ref="U260" si="1023">SUM(Q260:Q260)*M259</f>
        <v>0</v>
      </c>
      <c r="V260" s="21">
        <f t="shared" ref="V260" si="1024">SUM(R260:R260)*M259</f>
        <v>0</v>
      </c>
      <c r="W260" s="104">
        <f t="shared" si="965"/>
        <v>0</v>
      </c>
      <c r="X260" s="236"/>
      <c r="Y260" s="236"/>
      <c r="Z260" s="236"/>
      <c r="AA260" s="236"/>
      <c r="AB260" s="239"/>
      <c r="AC260" s="559"/>
      <c r="AD260" s="491"/>
      <c r="AE260" s="267"/>
      <c r="AF260" s="377"/>
      <c r="AG260" s="55"/>
      <c r="AH260" s="662"/>
      <c r="AI260" s="916"/>
      <c r="AJ260" s="33"/>
      <c r="AK260" s="118"/>
      <c r="AL260" s="118"/>
      <c r="AM260" s="118"/>
      <c r="AN260" s="118"/>
      <c r="AO260" s="34"/>
    </row>
    <row r="261" spans="1:41" ht="39.950000000000003" customHeight="1" x14ac:dyDescent="0.2">
      <c r="A261" s="920"/>
      <c r="B261" s="456"/>
      <c r="C261" s="494">
        <v>19</v>
      </c>
      <c r="D261" s="509" t="s">
        <v>331</v>
      </c>
      <c r="E261" s="512">
        <v>22</v>
      </c>
      <c r="F261" s="509" t="s">
        <v>332</v>
      </c>
      <c r="G261" s="257" t="s">
        <v>333</v>
      </c>
      <c r="H261" s="259">
        <v>35</v>
      </c>
      <c r="I261" s="261" t="s">
        <v>334</v>
      </c>
      <c r="J261" s="261" t="s">
        <v>280</v>
      </c>
      <c r="K261" s="244">
        <v>0</v>
      </c>
      <c r="L261" s="549" t="s">
        <v>335</v>
      </c>
      <c r="M261" s="249">
        <v>0.6</v>
      </c>
      <c r="N261" s="73" t="s">
        <v>43</v>
      </c>
      <c r="O261" s="183">
        <v>0.1</v>
      </c>
      <c r="P261" s="180">
        <v>0.3</v>
      </c>
      <c r="Q261" s="180">
        <v>0.6</v>
      </c>
      <c r="R261" s="182">
        <v>1</v>
      </c>
      <c r="S261" s="6">
        <f t="shared" ref="S261" si="1025">SUM(O261:O261)*M261</f>
        <v>0.06</v>
      </c>
      <c r="T261" s="7">
        <f t="shared" ref="T261" si="1026">SUM(P261:P261)*M261</f>
        <v>0.18</v>
      </c>
      <c r="U261" s="7">
        <f t="shared" ref="U261" si="1027">SUM(Q261:Q261)*M261</f>
        <v>0.36</v>
      </c>
      <c r="V261" s="7">
        <f t="shared" ref="V261" si="1028">SUM(R261:R261)*M261</f>
        <v>0.6</v>
      </c>
      <c r="W261" s="101">
        <f t="shared" si="965"/>
        <v>0.6</v>
      </c>
      <c r="X261" s="235">
        <f>+S262+S264+S266</f>
        <v>0</v>
      </c>
      <c r="Y261" s="235">
        <f>+T262+T264+T266</f>
        <v>0</v>
      </c>
      <c r="Z261" s="235">
        <f>+U262+U264+U266</f>
        <v>0</v>
      </c>
      <c r="AA261" s="235">
        <f>+V262+V264+V266</f>
        <v>0</v>
      </c>
      <c r="AB261" s="238">
        <f>+W262+W264+W266</f>
        <v>0</v>
      </c>
      <c r="AC261" s="559"/>
      <c r="AD261" s="490" t="s">
        <v>336</v>
      </c>
      <c r="AE261" s="266" t="str">
        <f t="shared" ref="AE261" si="1029">+IF(O262&gt;O261,"SUPERADA",IF(O262=O261,"EQUILIBRADA",IF(O262&lt;O261,"PARA MEJORAR")))</f>
        <v>PARA MEJORAR</v>
      </c>
      <c r="AF261" s="377"/>
      <c r="AG261" s="55"/>
      <c r="AH261" s="662"/>
      <c r="AI261" s="916"/>
      <c r="AJ261" s="33"/>
      <c r="AK261" s="118"/>
      <c r="AL261" s="118"/>
      <c r="AM261" s="118"/>
      <c r="AN261" s="118"/>
      <c r="AO261" s="34"/>
    </row>
    <row r="262" spans="1:41" ht="39.950000000000003" customHeight="1" thickBot="1" x14ac:dyDescent="0.25">
      <c r="A262" s="920"/>
      <c r="B262" s="456"/>
      <c r="C262" s="495"/>
      <c r="D262" s="510"/>
      <c r="E262" s="513"/>
      <c r="F262" s="510"/>
      <c r="G262" s="258"/>
      <c r="H262" s="260"/>
      <c r="I262" s="262"/>
      <c r="J262" s="262"/>
      <c r="K262" s="245"/>
      <c r="L262" s="566"/>
      <c r="M262" s="250"/>
      <c r="N262" s="71" t="s">
        <v>49</v>
      </c>
      <c r="O262" s="141">
        <v>0</v>
      </c>
      <c r="P262" s="136">
        <v>0</v>
      </c>
      <c r="Q262" s="136">
        <v>0</v>
      </c>
      <c r="R262" s="139">
        <v>0</v>
      </c>
      <c r="S262" s="9">
        <f t="shared" ref="S262" si="1030">SUM(O262:O262)*M261</f>
        <v>0</v>
      </c>
      <c r="T262" s="10">
        <f t="shared" ref="T262" si="1031">SUM(P262:P262)*M261</f>
        <v>0</v>
      </c>
      <c r="U262" s="10">
        <f t="shared" ref="U262" si="1032">SUM(Q262:Q262)*M261</f>
        <v>0</v>
      </c>
      <c r="V262" s="10">
        <f t="shared" ref="V262" si="1033">SUM(R262:R262)*M261</f>
        <v>0</v>
      </c>
      <c r="W262" s="102">
        <f t="shared" si="965"/>
        <v>0</v>
      </c>
      <c r="X262" s="236"/>
      <c r="Y262" s="236"/>
      <c r="Z262" s="236"/>
      <c r="AA262" s="236"/>
      <c r="AB262" s="239"/>
      <c r="AC262" s="559"/>
      <c r="AD262" s="491"/>
      <c r="AE262" s="267"/>
      <c r="AF262" s="377"/>
      <c r="AG262" s="55"/>
      <c r="AH262" s="662"/>
      <c r="AI262" s="916"/>
      <c r="AJ262" s="33"/>
      <c r="AK262" s="118"/>
      <c r="AL262" s="118"/>
      <c r="AM262" s="118"/>
      <c r="AN262" s="118"/>
      <c r="AO262" s="34"/>
    </row>
    <row r="263" spans="1:41" ht="39.950000000000003" customHeight="1" x14ac:dyDescent="0.2">
      <c r="A263" s="920"/>
      <c r="B263" s="456"/>
      <c r="C263" s="495"/>
      <c r="D263" s="510"/>
      <c r="E263" s="513"/>
      <c r="F263" s="510"/>
      <c r="G263" s="258"/>
      <c r="H263" s="260"/>
      <c r="I263" s="262"/>
      <c r="J263" s="262"/>
      <c r="K263" s="245"/>
      <c r="L263" s="550" t="s">
        <v>337</v>
      </c>
      <c r="M263" s="252">
        <v>0.1</v>
      </c>
      <c r="N263" s="70" t="s">
        <v>43</v>
      </c>
      <c r="O263" s="183">
        <v>0.5</v>
      </c>
      <c r="P263" s="180">
        <v>0.5</v>
      </c>
      <c r="Q263" s="180">
        <v>1</v>
      </c>
      <c r="R263" s="182">
        <v>1</v>
      </c>
      <c r="S263" s="14">
        <f t="shared" ref="S263" si="1034">SUM(O263:O263)*M263</f>
        <v>0.05</v>
      </c>
      <c r="T263" s="15">
        <f t="shared" ref="T263" si="1035">SUM(P263:P263)*M263</f>
        <v>0.05</v>
      </c>
      <c r="U263" s="15">
        <f t="shared" ref="U263" si="1036">SUM(Q263:Q263)*M263</f>
        <v>0.1</v>
      </c>
      <c r="V263" s="15">
        <f t="shared" ref="V263" si="1037">SUM(R263:R263)*M263</f>
        <v>0.1</v>
      </c>
      <c r="W263" s="103">
        <f t="shared" si="965"/>
        <v>0.1</v>
      </c>
      <c r="X263" s="236"/>
      <c r="Y263" s="236"/>
      <c r="Z263" s="236"/>
      <c r="AA263" s="236"/>
      <c r="AB263" s="239"/>
      <c r="AC263" s="559"/>
      <c r="AD263" s="492" t="s">
        <v>330</v>
      </c>
      <c r="AE263" s="266" t="str">
        <f t="shared" ref="AE263" si="1038">+IF(O264&gt;O263,"SUPERADA",IF(O264=O263,"EQUILIBRADA",IF(O264&lt;O263,"PARA MEJORAR")))</f>
        <v>PARA MEJORAR</v>
      </c>
      <c r="AF263" s="377"/>
      <c r="AG263" s="55"/>
      <c r="AH263" s="662"/>
      <c r="AI263" s="916"/>
      <c r="AJ263" s="33"/>
      <c r="AK263" s="118"/>
      <c r="AL263" s="118"/>
      <c r="AM263" s="118"/>
      <c r="AN263" s="118"/>
      <c r="AO263" s="34"/>
    </row>
    <row r="264" spans="1:41" ht="39.950000000000003" customHeight="1" thickBot="1" x14ac:dyDescent="0.25">
      <c r="A264" s="920"/>
      <c r="B264" s="456"/>
      <c r="C264" s="495"/>
      <c r="D264" s="510"/>
      <c r="E264" s="513"/>
      <c r="F264" s="510"/>
      <c r="G264" s="258"/>
      <c r="H264" s="260"/>
      <c r="I264" s="262"/>
      <c r="J264" s="262"/>
      <c r="K264" s="245"/>
      <c r="L264" s="550"/>
      <c r="M264" s="250"/>
      <c r="N264" s="71" t="s">
        <v>49</v>
      </c>
      <c r="O264" s="141">
        <v>0</v>
      </c>
      <c r="P264" s="136">
        <v>0</v>
      </c>
      <c r="Q264" s="136">
        <v>0</v>
      </c>
      <c r="R264" s="139">
        <v>0</v>
      </c>
      <c r="S264" s="9">
        <f t="shared" ref="S264" si="1039">SUM(O264:O264)*M263</f>
        <v>0</v>
      </c>
      <c r="T264" s="10">
        <f t="shared" ref="T264" si="1040">SUM(P264:P264)*M263</f>
        <v>0</v>
      </c>
      <c r="U264" s="10">
        <f t="shared" ref="U264" si="1041">SUM(Q264:Q264)*M263</f>
        <v>0</v>
      </c>
      <c r="V264" s="10">
        <f t="shared" ref="V264" si="1042">SUM(R264:R264)*M263</f>
        <v>0</v>
      </c>
      <c r="W264" s="102">
        <f t="shared" si="965"/>
        <v>0</v>
      </c>
      <c r="X264" s="236"/>
      <c r="Y264" s="236"/>
      <c r="Z264" s="236"/>
      <c r="AA264" s="236"/>
      <c r="AB264" s="239"/>
      <c r="AC264" s="559"/>
      <c r="AD264" s="491"/>
      <c r="AE264" s="267"/>
      <c r="AF264" s="267"/>
      <c r="AG264" s="56"/>
      <c r="AH264" s="662"/>
      <c r="AI264" s="916"/>
      <c r="AJ264" s="33"/>
      <c r="AK264" s="118"/>
      <c r="AL264" s="118"/>
      <c r="AM264" s="118"/>
      <c r="AN264" s="118"/>
      <c r="AO264" s="34"/>
    </row>
    <row r="265" spans="1:41" ht="39.950000000000003" customHeight="1" x14ac:dyDescent="0.2">
      <c r="A265" s="920"/>
      <c r="B265" s="456"/>
      <c r="C265" s="495"/>
      <c r="D265" s="510"/>
      <c r="E265" s="513"/>
      <c r="F265" s="510"/>
      <c r="G265" s="258"/>
      <c r="H265" s="260"/>
      <c r="I265" s="262"/>
      <c r="J265" s="262"/>
      <c r="K265" s="245"/>
      <c r="L265" s="550" t="s">
        <v>338</v>
      </c>
      <c r="M265" s="252">
        <v>0.3</v>
      </c>
      <c r="N265" s="70" t="s">
        <v>43</v>
      </c>
      <c r="O265" s="183">
        <v>0.25</v>
      </c>
      <c r="P265" s="180">
        <v>0.5</v>
      </c>
      <c r="Q265" s="180">
        <v>0.75</v>
      </c>
      <c r="R265" s="182">
        <v>1</v>
      </c>
      <c r="S265" s="14">
        <f t="shared" ref="S265" si="1043">SUM(O265:O265)*M265</f>
        <v>7.4999999999999997E-2</v>
      </c>
      <c r="T265" s="15">
        <f t="shared" ref="T265" si="1044">SUM(P265:P265)*M265</f>
        <v>0.15</v>
      </c>
      <c r="U265" s="15">
        <f t="shared" ref="U265" si="1045">SUM(Q265:Q265)*M265</f>
        <v>0.22499999999999998</v>
      </c>
      <c r="V265" s="15">
        <f t="shared" ref="V265" si="1046">SUM(R265:R265)*M265</f>
        <v>0.3</v>
      </c>
      <c r="W265" s="103">
        <f t="shared" si="965"/>
        <v>0.3</v>
      </c>
      <c r="X265" s="236"/>
      <c r="Y265" s="236"/>
      <c r="Z265" s="236"/>
      <c r="AA265" s="236"/>
      <c r="AB265" s="239"/>
      <c r="AC265" s="559"/>
      <c r="AD265" s="492" t="s">
        <v>339</v>
      </c>
      <c r="AE265" s="266" t="str">
        <f t="shared" ref="AE265" si="1047">+IF(O266&gt;O265,"SUPERADA",IF(O266=O265,"EQUILIBRADA",IF(O266&lt;O265,"PARA MEJORAR")))</f>
        <v>PARA MEJORAR</v>
      </c>
      <c r="AF265" s="266" t="str">
        <f>IF(COUNTIF(AE265:AE270,"PARA MEJORAR")&gt;=1,"PARA MEJORAR","BIEN")</f>
        <v>PARA MEJORAR</v>
      </c>
      <c r="AG265" s="897" t="str">
        <f>IF(COUNTIF(AF265:AF300,"PARA MEJORAR")&gt;=1,"PARA MEJORAR","BIEN")</f>
        <v>PARA MEJORAR</v>
      </c>
      <c r="AH265" s="662"/>
      <c r="AI265" s="916"/>
      <c r="AJ265" s="30"/>
      <c r="AK265" s="31"/>
      <c r="AL265" s="31"/>
      <c r="AM265" s="31"/>
      <c r="AN265" s="31"/>
      <c r="AO265" s="32"/>
    </row>
    <row r="266" spans="1:41" ht="39.950000000000003" customHeight="1" thickBot="1" x14ac:dyDescent="0.25">
      <c r="A266" s="920"/>
      <c r="B266" s="456"/>
      <c r="C266" s="495"/>
      <c r="D266" s="510"/>
      <c r="E266" s="513"/>
      <c r="F266" s="510"/>
      <c r="G266" s="274"/>
      <c r="H266" s="275"/>
      <c r="I266" s="276"/>
      <c r="J266" s="276"/>
      <c r="K266" s="246"/>
      <c r="L266" s="565"/>
      <c r="M266" s="256"/>
      <c r="N266" s="72" t="s">
        <v>49</v>
      </c>
      <c r="O266" s="147">
        <v>0</v>
      </c>
      <c r="P266" s="138">
        <v>0</v>
      </c>
      <c r="Q266" s="138">
        <v>0</v>
      </c>
      <c r="R266" s="140">
        <v>0</v>
      </c>
      <c r="S266" s="20">
        <f t="shared" ref="S266" si="1048">SUM(O266:O266)*M265</f>
        <v>0</v>
      </c>
      <c r="T266" s="21">
        <f t="shared" ref="T266" si="1049">SUM(P266:P266)*M265</f>
        <v>0</v>
      </c>
      <c r="U266" s="21">
        <f t="shared" ref="U266" si="1050">SUM(Q266:Q266)*M265</f>
        <v>0</v>
      </c>
      <c r="V266" s="21">
        <f t="shared" ref="V266" si="1051">SUM(R266:R266)*M265</f>
        <v>0</v>
      </c>
      <c r="W266" s="104">
        <f t="shared" si="965"/>
        <v>0</v>
      </c>
      <c r="X266" s="237"/>
      <c r="Y266" s="237"/>
      <c r="Z266" s="237"/>
      <c r="AA266" s="237"/>
      <c r="AB266" s="432"/>
      <c r="AC266" s="559"/>
      <c r="AD266" s="493"/>
      <c r="AE266" s="267"/>
      <c r="AF266" s="377"/>
      <c r="AG266" s="898"/>
      <c r="AH266" s="662"/>
      <c r="AI266" s="916"/>
      <c r="AJ266" s="33"/>
      <c r="AK266" s="118"/>
      <c r="AL266" s="118"/>
      <c r="AM266" s="118"/>
      <c r="AN266" s="118"/>
      <c r="AO266" s="34"/>
    </row>
    <row r="267" spans="1:41" ht="39.950000000000003" customHeight="1" x14ac:dyDescent="0.2">
      <c r="A267" s="920"/>
      <c r="B267" s="456"/>
      <c r="C267" s="495"/>
      <c r="D267" s="510"/>
      <c r="E267" s="513"/>
      <c r="F267" s="510"/>
      <c r="G267" s="543" t="s">
        <v>340</v>
      </c>
      <c r="H267" s="546">
        <v>36</v>
      </c>
      <c r="I267" s="262" t="s">
        <v>341</v>
      </c>
      <c r="J267" s="262" t="s">
        <v>280</v>
      </c>
      <c r="K267" s="567">
        <v>0</v>
      </c>
      <c r="L267" s="903" t="s">
        <v>342</v>
      </c>
      <c r="M267" s="265">
        <v>0.25</v>
      </c>
      <c r="N267" s="75" t="s">
        <v>43</v>
      </c>
      <c r="O267" s="175">
        <v>0</v>
      </c>
      <c r="P267" s="176">
        <v>0.5</v>
      </c>
      <c r="Q267" s="176">
        <v>1</v>
      </c>
      <c r="R267" s="178">
        <v>1</v>
      </c>
      <c r="S267" s="6">
        <f t="shared" ref="S267" si="1052">SUM(O267:O267)*M267</f>
        <v>0</v>
      </c>
      <c r="T267" s="7">
        <f t="shared" ref="T267" si="1053">SUM(P267:P267)*M267</f>
        <v>0.125</v>
      </c>
      <c r="U267" s="7">
        <f t="shared" ref="U267" si="1054">SUM(Q267:Q267)*M267</f>
        <v>0.25</v>
      </c>
      <c r="V267" s="7">
        <f t="shared" ref="V267" si="1055">SUM(R267:R267)*M267</f>
        <v>0.25</v>
      </c>
      <c r="W267" s="101">
        <f t="shared" ref="W267:W298" si="1056">MAX(S267:V267)</f>
        <v>0.25</v>
      </c>
      <c r="X267" s="235">
        <f>+S268+S270+S272+S274+S276+S278+S280+S282+S284+S286+S288+S290</f>
        <v>0</v>
      </c>
      <c r="Y267" s="235">
        <f>+T268+T270+T272+T274+T276+T278+T280+T282+T284+T286+T288+T290</f>
        <v>0</v>
      </c>
      <c r="Z267" s="235">
        <f>+U268+U270+U272+U274+U276+U278+U280+U282+U284+U286+U288+U290</f>
        <v>0</v>
      </c>
      <c r="AA267" s="235">
        <f>+V268+V270+V272+V274+V276+V278+V280+V282+V284+V286+V288+V290</f>
        <v>0</v>
      </c>
      <c r="AB267" s="238">
        <f>+W268+W270+W272+W274+W276+W278+W280+W282+W284+W286+W288+W290</f>
        <v>0</v>
      </c>
      <c r="AC267" s="559"/>
      <c r="AD267" s="490" t="s">
        <v>343</v>
      </c>
      <c r="AE267" s="266" t="str">
        <f t="shared" ref="AE267" si="1057">+IF(O268&gt;O267,"SUPERADA",IF(O268=O267,"EQUILIBRADA",IF(O268&lt;O267,"PARA MEJORAR")))</f>
        <v>EQUILIBRADA</v>
      </c>
      <c r="AF267" s="377"/>
      <c r="AG267" s="898"/>
      <c r="AH267" s="662"/>
      <c r="AI267" s="916"/>
      <c r="AJ267" s="33"/>
      <c r="AK267" s="118"/>
      <c r="AL267" s="118"/>
      <c r="AM267" s="118"/>
      <c r="AN267" s="118"/>
      <c r="AO267" s="34"/>
    </row>
    <row r="268" spans="1:41" ht="39.950000000000003" customHeight="1" thickBot="1" x14ac:dyDescent="0.25">
      <c r="A268" s="920"/>
      <c r="B268" s="456"/>
      <c r="C268" s="495"/>
      <c r="D268" s="510"/>
      <c r="E268" s="513"/>
      <c r="F268" s="510"/>
      <c r="G268" s="543"/>
      <c r="H268" s="546"/>
      <c r="I268" s="262"/>
      <c r="J268" s="262"/>
      <c r="K268" s="567"/>
      <c r="L268" s="550"/>
      <c r="M268" s="250"/>
      <c r="N268" s="71" t="s">
        <v>49</v>
      </c>
      <c r="O268" s="135">
        <v>0</v>
      </c>
      <c r="P268" s="136">
        <v>0</v>
      </c>
      <c r="Q268" s="136">
        <v>0</v>
      </c>
      <c r="R268" s="139">
        <v>0</v>
      </c>
      <c r="S268" s="9">
        <f t="shared" ref="S268" si="1058">SUM(O268:O268)*M267</f>
        <v>0</v>
      </c>
      <c r="T268" s="10">
        <f t="shared" ref="T268" si="1059">SUM(P268:P268)*M267</f>
        <v>0</v>
      </c>
      <c r="U268" s="10">
        <f t="shared" ref="U268" si="1060">SUM(Q268:Q268)*M267</f>
        <v>0</v>
      </c>
      <c r="V268" s="10">
        <f t="shared" ref="V268" si="1061">SUM(R268:R268)*M267</f>
        <v>0</v>
      </c>
      <c r="W268" s="102">
        <f t="shared" si="1056"/>
        <v>0</v>
      </c>
      <c r="X268" s="236"/>
      <c r="Y268" s="236"/>
      <c r="Z268" s="236"/>
      <c r="AA268" s="236"/>
      <c r="AB268" s="239"/>
      <c r="AC268" s="559"/>
      <c r="AD268" s="491"/>
      <c r="AE268" s="267"/>
      <c r="AF268" s="377"/>
      <c r="AG268" s="898"/>
      <c r="AH268" s="662"/>
      <c r="AI268" s="916"/>
      <c r="AJ268" s="33"/>
      <c r="AK268" s="118"/>
      <c r="AL268" s="118"/>
      <c r="AM268" s="118"/>
      <c r="AN268" s="118"/>
      <c r="AO268" s="34"/>
    </row>
    <row r="269" spans="1:41" ht="39.950000000000003" customHeight="1" x14ac:dyDescent="0.2">
      <c r="A269" s="920"/>
      <c r="B269" s="456"/>
      <c r="C269" s="495"/>
      <c r="D269" s="510"/>
      <c r="E269" s="513"/>
      <c r="F269" s="510"/>
      <c r="G269" s="543"/>
      <c r="H269" s="546"/>
      <c r="I269" s="262"/>
      <c r="J269" s="262"/>
      <c r="K269" s="567"/>
      <c r="L269" s="550" t="s">
        <v>344</v>
      </c>
      <c r="M269" s="252">
        <v>2.5000000000000001E-2</v>
      </c>
      <c r="N269" s="70" t="s">
        <v>43</v>
      </c>
      <c r="O269" s="179">
        <v>0.25</v>
      </c>
      <c r="P269" s="180">
        <v>0.5</v>
      </c>
      <c r="Q269" s="180">
        <v>0.75</v>
      </c>
      <c r="R269" s="182">
        <v>1</v>
      </c>
      <c r="S269" s="14">
        <f t="shared" ref="S269" si="1062">SUM(O269:O269)*M269</f>
        <v>6.2500000000000003E-3</v>
      </c>
      <c r="T269" s="15">
        <f t="shared" ref="T269" si="1063">SUM(P269:P269)*M269</f>
        <v>1.2500000000000001E-2</v>
      </c>
      <c r="U269" s="15">
        <f t="shared" ref="U269" si="1064">SUM(Q269:Q269)*M269</f>
        <v>1.8750000000000003E-2</v>
      </c>
      <c r="V269" s="15">
        <f t="shared" ref="V269" si="1065">SUM(R269:R269)*M269</f>
        <v>2.5000000000000001E-2</v>
      </c>
      <c r="W269" s="103">
        <f t="shared" si="1056"/>
        <v>2.5000000000000001E-2</v>
      </c>
      <c r="X269" s="236"/>
      <c r="Y269" s="236"/>
      <c r="Z269" s="236"/>
      <c r="AA269" s="236"/>
      <c r="AB269" s="239"/>
      <c r="AC269" s="559"/>
      <c r="AD269" s="492" t="s">
        <v>339</v>
      </c>
      <c r="AE269" s="266" t="str">
        <f t="shared" ref="AE269" si="1066">+IF(O270&gt;O269,"SUPERADA",IF(O270=O269,"EQUILIBRADA",IF(O270&lt;O269,"PARA MEJORAR")))</f>
        <v>PARA MEJORAR</v>
      </c>
      <c r="AF269" s="377"/>
      <c r="AG269" s="898"/>
      <c r="AH269" s="662"/>
      <c r="AI269" s="916"/>
      <c r="AJ269" s="33"/>
      <c r="AK269" s="118"/>
      <c r="AL269" s="118"/>
      <c r="AM269" s="118"/>
      <c r="AN269" s="118"/>
      <c r="AO269" s="34"/>
    </row>
    <row r="270" spans="1:41" ht="39.950000000000003" customHeight="1" thickBot="1" x14ac:dyDescent="0.25">
      <c r="A270" s="920"/>
      <c r="B270" s="456"/>
      <c r="C270" s="495"/>
      <c r="D270" s="510"/>
      <c r="E270" s="513"/>
      <c r="F270" s="510"/>
      <c r="G270" s="543"/>
      <c r="H270" s="546"/>
      <c r="I270" s="262"/>
      <c r="J270" s="262"/>
      <c r="K270" s="567"/>
      <c r="L270" s="550"/>
      <c r="M270" s="250"/>
      <c r="N270" s="71" t="s">
        <v>49</v>
      </c>
      <c r="O270" s="135">
        <v>0</v>
      </c>
      <c r="P270" s="136">
        <v>0</v>
      </c>
      <c r="Q270" s="136">
        <v>0</v>
      </c>
      <c r="R270" s="139">
        <v>0</v>
      </c>
      <c r="S270" s="9">
        <f t="shared" ref="S270" si="1067">SUM(O270:O270)*M269</f>
        <v>0</v>
      </c>
      <c r="T270" s="10">
        <f t="shared" ref="T270" si="1068">SUM(P270:P270)*M269</f>
        <v>0</v>
      </c>
      <c r="U270" s="10">
        <f t="shared" ref="U270" si="1069">SUM(Q270:Q270)*M269</f>
        <v>0</v>
      </c>
      <c r="V270" s="10">
        <f t="shared" ref="V270" si="1070">SUM(R270:R270)*M269</f>
        <v>0</v>
      </c>
      <c r="W270" s="102">
        <f t="shared" si="1056"/>
        <v>0</v>
      </c>
      <c r="X270" s="236"/>
      <c r="Y270" s="236"/>
      <c r="Z270" s="236"/>
      <c r="AA270" s="236"/>
      <c r="AB270" s="239"/>
      <c r="AC270" s="559"/>
      <c r="AD270" s="491"/>
      <c r="AE270" s="267"/>
      <c r="AF270" s="267"/>
      <c r="AG270" s="898"/>
      <c r="AH270" s="662"/>
      <c r="AI270" s="916"/>
      <c r="AJ270" s="33"/>
      <c r="AK270" s="118"/>
      <c r="AL270" s="118"/>
      <c r="AM270" s="118"/>
      <c r="AN270" s="118"/>
      <c r="AO270" s="34"/>
    </row>
    <row r="271" spans="1:41" ht="39.950000000000003" customHeight="1" x14ac:dyDescent="0.2">
      <c r="A271" s="920"/>
      <c r="B271" s="456"/>
      <c r="C271" s="495"/>
      <c r="D271" s="510"/>
      <c r="E271" s="513"/>
      <c r="F271" s="510"/>
      <c r="G271" s="543"/>
      <c r="H271" s="546"/>
      <c r="I271" s="262"/>
      <c r="J271" s="262"/>
      <c r="K271" s="567"/>
      <c r="L271" s="550" t="s">
        <v>345</v>
      </c>
      <c r="M271" s="252">
        <v>2.5000000000000001E-2</v>
      </c>
      <c r="N271" s="70" t="s">
        <v>43</v>
      </c>
      <c r="O271" s="179">
        <v>0.25</v>
      </c>
      <c r="P271" s="180">
        <v>0.5</v>
      </c>
      <c r="Q271" s="180">
        <v>0.75</v>
      </c>
      <c r="R271" s="182">
        <v>1</v>
      </c>
      <c r="S271" s="14">
        <f t="shared" ref="S271" si="1071">SUM(O271:O271)*M271</f>
        <v>6.2500000000000003E-3</v>
      </c>
      <c r="T271" s="15">
        <f t="shared" ref="T271" si="1072">SUM(P271:P271)*M271</f>
        <v>1.2500000000000001E-2</v>
      </c>
      <c r="U271" s="15">
        <f t="shared" ref="U271" si="1073">SUM(Q271:Q271)*M271</f>
        <v>1.8750000000000003E-2</v>
      </c>
      <c r="V271" s="15">
        <f t="shared" ref="V271" si="1074">SUM(R271:R271)*M271</f>
        <v>2.5000000000000001E-2</v>
      </c>
      <c r="W271" s="103">
        <f t="shared" si="1056"/>
        <v>2.5000000000000001E-2</v>
      </c>
      <c r="X271" s="236"/>
      <c r="Y271" s="236"/>
      <c r="Z271" s="236"/>
      <c r="AA271" s="236"/>
      <c r="AB271" s="239"/>
      <c r="AC271" s="559"/>
      <c r="AD271" s="492" t="s">
        <v>339</v>
      </c>
      <c r="AE271" s="266" t="str">
        <f t="shared" ref="AE271" si="1075">+IF(O272&gt;O271,"SUPERADA",IF(O272=O271,"EQUILIBRADA",IF(O272&lt;O271,"PARA MEJORAR")))</f>
        <v>PARA MEJORAR</v>
      </c>
      <c r="AF271" s="266" t="str">
        <f>IF(COUNTIF(AE271:AE296,"PARA MEJORAR")&gt;=1,"PARA MEJORAR","BIEN")</f>
        <v>PARA MEJORAR</v>
      </c>
      <c r="AG271" s="898"/>
      <c r="AH271" s="662"/>
      <c r="AI271" s="916"/>
      <c r="AJ271" s="30"/>
      <c r="AK271" s="31"/>
      <c r="AL271" s="31"/>
      <c r="AM271" s="31"/>
      <c r="AN271" s="31"/>
      <c r="AO271" s="32"/>
    </row>
    <row r="272" spans="1:41" ht="39.950000000000003" customHeight="1" thickBot="1" x14ac:dyDescent="0.25">
      <c r="A272" s="920"/>
      <c r="B272" s="456"/>
      <c r="C272" s="495"/>
      <c r="D272" s="510"/>
      <c r="E272" s="513"/>
      <c r="F272" s="510"/>
      <c r="G272" s="543"/>
      <c r="H272" s="546"/>
      <c r="I272" s="262"/>
      <c r="J272" s="262"/>
      <c r="K272" s="567"/>
      <c r="L272" s="566"/>
      <c r="M272" s="265"/>
      <c r="N272" s="71" t="s">
        <v>49</v>
      </c>
      <c r="O272" s="135">
        <v>0</v>
      </c>
      <c r="P272" s="136">
        <v>0</v>
      </c>
      <c r="Q272" s="136">
        <v>0</v>
      </c>
      <c r="R272" s="139">
        <v>0</v>
      </c>
      <c r="S272" s="9">
        <f t="shared" ref="S272" si="1076">SUM(O272:O272)*M271</f>
        <v>0</v>
      </c>
      <c r="T272" s="10">
        <f t="shared" ref="T272" si="1077">SUM(P272:P272)*M271</f>
        <v>0</v>
      </c>
      <c r="U272" s="10">
        <f t="shared" ref="U272" si="1078">SUM(Q272:Q272)*M271</f>
        <v>0</v>
      </c>
      <c r="V272" s="10">
        <f t="shared" ref="V272" si="1079">SUM(R272:R272)*M271</f>
        <v>0</v>
      </c>
      <c r="W272" s="102">
        <f t="shared" si="1056"/>
        <v>0</v>
      </c>
      <c r="X272" s="236"/>
      <c r="Y272" s="236"/>
      <c r="Z272" s="236"/>
      <c r="AA272" s="236"/>
      <c r="AB272" s="239"/>
      <c r="AC272" s="559"/>
      <c r="AD272" s="491"/>
      <c r="AE272" s="267"/>
      <c r="AF272" s="377"/>
      <c r="AG272" s="898"/>
      <c r="AH272" s="662"/>
      <c r="AI272" s="916"/>
      <c r="AJ272" s="33"/>
      <c r="AK272" s="118"/>
      <c r="AL272" s="118"/>
      <c r="AM272" s="118"/>
      <c r="AN272" s="118"/>
      <c r="AO272" s="34"/>
    </row>
    <row r="273" spans="1:41" ht="39.950000000000003" customHeight="1" x14ac:dyDescent="0.2">
      <c r="A273" s="920"/>
      <c r="B273" s="456"/>
      <c r="C273" s="495"/>
      <c r="D273" s="510"/>
      <c r="E273" s="513"/>
      <c r="F273" s="510"/>
      <c r="G273" s="543"/>
      <c r="H273" s="546"/>
      <c r="I273" s="262"/>
      <c r="J273" s="262"/>
      <c r="K273" s="567"/>
      <c r="L273" s="550" t="s">
        <v>1022</v>
      </c>
      <c r="M273" s="252">
        <v>0.25</v>
      </c>
      <c r="N273" s="70" t="s">
        <v>43</v>
      </c>
      <c r="O273" s="179">
        <v>0.6</v>
      </c>
      <c r="P273" s="180">
        <v>0.8</v>
      </c>
      <c r="Q273" s="180">
        <v>1</v>
      </c>
      <c r="R273" s="182">
        <v>1</v>
      </c>
      <c r="S273" s="14">
        <f t="shared" ref="S273" si="1080">SUM(O273:O273)*M273</f>
        <v>0.15</v>
      </c>
      <c r="T273" s="15">
        <f>SUM(P273:P273)*M273</f>
        <v>0.2</v>
      </c>
      <c r="U273" s="15">
        <f>SUM(Q273:Q273)*M273</f>
        <v>0.25</v>
      </c>
      <c r="V273" s="15">
        <f t="shared" ref="V273" si="1081">SUM(R273:R273)*M273</f>
        <v>0.25</v>
      </c>
      <c r="W273" s="103">
        <f>MAX(S273:V273)</f>
        <v>0.25</v>
      </c>
      <c r="X273" s="236"/>
      <c r="Y273" s="236"/>
      <c r="Z273" s="236"/>
      <c r="AA273" s="236"/>
      <c r="AB273" s="239"/>
      <c r="AC273" s="559"/>
      <c r="AD273" s="91"/>
      <c r="AE273" s="82"/>
      <c r="AF273" s="377"/>
      <c r="AG273" s="898"/>
      <c r="AH273" s="662"/>
      <c r="AI273" s="916"/>
      <c r="AJ273" s="33"/>
      <c r="AK273" s="118"/>
      <c r="AL273" s="118"/>
      <c r="AM273" s="118"/>
      <c r="AN273" s="118"/>
      <c r="AO273" s="34"/>
    </row>
    <row r="274" spans="1:41" ht="39.950000000000003" customHeight="1" x14ac:dyDescent="0.2">
      <c r="A274" s="920"/>
      <c r="B274" s="456"/>
      <c r="C274" s="495"/>
      <c r="D274" s="510"/>
      <c r="E274" s="513"/>
      <c r="F274" s="510"/>
      <c r="G274" s="543"/>
      <c r="H274" s="546"/>
      <c r="I274" s="262"/>
      <c r="J274" s="262"/>
      <c r="K274" s="567"/>
      <c r="L274" s="566"/>
      <c r="M274" s="265"/>
      <c r="N274" s="71" t="s">
        <v>49</v>
      </c>
      <c r="O274" s="135">
        <v>0</v>
      </c>
      <c r="P274" s="136">
        <v>0</v>
      </c>
      <c r="Q274" s="136">
        <v>0</v>
      </c>
      <c r="R274" s="139">
        <v>0</v>
      </c>
      <c r="S274" s="9">
        <f t="shared" ref="S274" si="1082">SUM(O274:O274)*M273</f>
        <v>0</v>
      </c>
      <c r="T274" s="10">
        <f>SUM(P274:P274)*M273</f>
        <v>0</v>
      </c>
      <c r="U274" s="10">
        <f>SUM(Q274:Q274)*M273</f>
        <v>0</v>
      </c>
      <c r="V274" s="10">
        <f t="shared" ref="V274" si="1083">SUM(R274:R274)*M273</f>
        <v>0</v>
      </c>
      <c r="W274" s="102">
        <f t="shared" si="1056"/>
        <v>0</v>
      </c>
      <c r="X274" s="236"/>
      <c r="Y274" s="236"/>
      <c r="Z274" s="236"/>
      <c r="AA274" s="236"/>
      <c r="AB274" s="239"/>
      <c r="AC274" s="559"/>
      <c r="AD274" s="91"/>
      <c r="AE274" s="82"/>
      <c r="AF274" s="377"/>
      <c r="AG274" s="898"/>
      <c r="AH274" s="662"/>
      <c r="AI274" s="916"/>
      <c r="AJ274" s="33"/>
      <c r="AK274" s="118"/>
      <c r="AL274" s="118"/>
      <c r="AM274" s="118"/>
      <c r="AN274" s="118"/>
      <c r="AO274" s="34"/>
    </row>
    <row r="275" spans="1:41" ht="39.950000000000003" customHeight="1" x14ac:dyDescent="0.2">
      <c r="A275" s="920"/>
      <c r="B275" s="456"/>
      <c r="C275" s="495"/>
      <c r="D275" s="510"/>
      <c r="E275" s="513"/>
      <c r="F275" s="510"/>
      <c r="G275" s="543"/>
      <c r="H275" s="546"/>
      <c r="I275" s="262"/>
      <c r="J275" s="262"/>
      <c r="K275" s="567"/>
      <c r="L275" s="550" t="s">
        <v>1023</v>
      </c>
      <c r="M275" s="252">
        <v>2.5000000000000001E-2</v>
      </c>
      <c r="N275" s="70" t="s">
        <v>43</v>
      </c>
      <c r="O275" s="179">
        <v>0.3</v>
      </c>
      <c r="P275" s="180">
        <v>0.6</v>
      </c>
      <c r="Q275" s="180">
        <v>0.8</v>
      </c>
      <c r="R275" s="182">
        <v>1</v>
      </c>
      <c r="S275" s="14">
        <f t="shared" ref="S275" si="1084">SUM(O275:O275)*M275</f>
        <v>7.4999999999999997E-3</v>
      </c>
      <c r="T275" s="15">
        <f t="shared" ref="T275" si="1085">SUM(P275:P275)*M275</f>
        <v>1.4999999999999999E-2</v>
      </c>
      <c r="U275" s="15">
        <f t="shared" ref="U275" si="1086">SUM(Q275:Q275)*M275</f>
        <v>2.0000000000000004E-2</v>
      </c>
      <c r="V275" s="15">
        <f t="shared" ref="V275" si="1087">SUM(R275:R275)*M275</f>
        <v>2.5000000000000001E-2</v>
      </c>
      <c r="W275" s="103">
        <f t="shared" si="1056"/>
        <v>2.5000000000000001E-2</v>
      </c>
      <c r="X275" s="236"/>
      <c r="Y275" s="236"/>
      <c r="Z275" s="236"/>
      <c r="AA275" s="236"/>
      <c r="AB275" s="239"/>
      <c r="AC275" s="559"/>
      <c r="AD275" s="91"/>
      <c r="AE275" s="82"/>
      <c r="AF275" s="377"/>
      <c r="AG275" s="898"/>
      <c r="AH275" s="662"/>
      <c r="AI275" s="916"/>
      <c r="AJ275" s="33"/>
      <c r="AK275" s="118"/>
      <c r="AL275" s="118"/>
      <c r="AM275" s="118"/>
      <c r="AN275" s="118"/>
      <c r="AO275" s="34"/>
    </row>
    <row r="276" spans="1:41" ht="39.950000000000003" customHeight="1" x14ac:dyDescent="0.2">
      <c r="A276" s="920"/>
      <c r="B276" s="456"/>
      <c r="C276" s="495"/>
      <c r="D276" s="510"/>
      <c r="E276" s="513"/>
      <c r="F276" s="510"/>
      <c r="G276" s="543"/>
      <c r="H276" s="546"/>
      <c r="I276" s="262"/>
      <c r="J276" s="262"/>
      <c r="K276" s="567"/>
      <c r="L276" s="566"/>
      <c r="M276" s="265"/>
      <c r="N276" s="71" t="s">
        <v>49</v>
      </c>
      <c r="O276" s="135">
        <v>0</v>
      </c>
      <c r="P276" s="136">
        <v>0</v>
      </c>
      <c r="Q276" s="136">
        <v>0</v>
      </c>
      <c r="R276" s="139">
        <v>0</v>
      </c>
      <c r="S276" s="9">
        <f t="shared" ref="S276" si="1088">SUM(O276:O276)*M275</f>
        <v>0</v>
      </c>
      <c r="T276" s="10">
        <f t="shared" ref="T276" si="1089">SUM(P276:P276)*M275</f>
        <v>0</v>
      </c>
      <c r="U276" s="10">
        <f t="shared" ref="U276" si="1090">SUM(Q276:Q276)*M275</f>
        <v>0</v>
      </c>
      <c r="V276" s="10">
        <f t="shared" ref="V276" si="1091">SUM(R276:R276)*M275</f>
        <v>0</v>
      </c>
      <c r="W276" s="102">
        <f t="shared" si="1056"/>
        <v>0</v>
      </c>
      <c r="X276" s="236"/>
      <c r="Y276" s="236"/>
      <c r="Z276" s="236"/>
      <c r="AA276" s="236"/>
      <c r="AB276" s="239"/>
      <c r="AC276" s="559"/>
      <c r="AD276" s="91"/>
      <c r="AE276" s="82"/>
      <c r="AF276" s="377"/>
      <c r="AG276" s="898"/>
      <c r="AH276" s="662"/>
      <c r="AI276" s="916"/>
      <c r="AJ276" s="33"/>
      <c r="AK276" s="118"/>
      <c r="AL276" s="118"/>
      <c r="AM276" s="118"/>
      <c r="AN276" s="118"/>
      <c r="AO276" s="34"/>
    </row>
    <row r="277" spans="1:41" ht="39.950000000000003" customHeight="1" x14ac:dyDescent="0.2">
      <c r="A277" s="920"/>
      <c r="B277" s="456"/>
      <c r="C277" s="495"/>
      <c r="D277" s="510"/>
      <c r="E277" s="513"/>
      <c r="F277" s="510"/>
      <c r="G277" s="543"/>
      <c r="H277" s="546"/>
      <c r="I277" s="262"/>
      <c r="J277" s="262"/>
      <c r="K277" s="567"/>
      <c r="L277" s="550" t="s">
        <v>1024</v>
      </c>
      <c r="M277" s="252">
        <v>2.5000000000000001E-2</v>
      </c>
      <c r="N277" s="70" t="s">
        <v>43</v>
      </c>
      <c r="O277" s="179">
        <v>0.2</v>
      </c>
      <c r="P277" s="180">
        <v>0.5</v>
      </c>
      <c r="Q277" s="180">
        <v>0.8</v>
      </c>
      <c r="R277" s="182">
        <v>1</v>
      </c>
      <c r="S277" s="14">
        <f t="shared" ref="S277" si="1092">SUM(O277:O277)*M277</f>
        <v>5.000000000000001E-3</v>
      </c>
      <c r="T277" s="15">
        <f t="shared" ref="T277" si="1093">SUM(P277:P277)*M277</f>
        <v>1.2500000000000001E-2</v>
      </c>
      <c r="U277" s="15">
        <f t="shared" ref="U277" si="1094">SUM(Q277:Q277)*M277</f>
        <v>2.0000000000000004E-2</v>
      </c>
      <c r="V277" s="15">
        <f t="shared" ref="V277" si="1095">SUM(R277:R277)*M277</f>
        <v>2.5000000000000001E-2</v>
      </c>
      <c r="W277" s="103">
        <f t="shared" si="1056"/>
        <v>2.5000000000000001E-2</v>
      </c>
      <c r="X277" s="236"/>
      <c r="Y277" s="236"/>
      <c r="Z277" s="236"/>
      <c r="AA277" s="236"/>
      <c r="AB277" s="239"/>
      <c r="AC277" s="559"/>
      <c r="AD277" s="91"/>
      <c r="AE277" s="82"/>
      <c r="AF277" s="377"/>
      <c r="AG277" s="898"/>
      <c r="AH277" s="662"/>
      <c r="AI277" s="916"/>
      <c r="AJ277" s="33"/>
      <c r="AK277" s="118"/>
      <c r="AL277" s="118"/>
      <c r="AM277" s="118"/>
      <c r="AN277" s="118"/>
      <c r="AO277" s="34"/>
    </row>
    <row r="278" spans="1:41" ht="39.950000000000003" customHeight="1" x14ac:dyDescent="0.2">
      <c r="A278" s="920"/>
      <c r="B278" s="456"/>
      <c r="C278" s="495"/>
      <c r="D278" s="510"/>
      <c r="E278" s="513"/>
      <c r="F278" s="510"/>
      <c r="G278" s="543"/>
      <c r="H278" s="546"/>
      <c r="I278" s="262"/>
      <c r="J278" s="262"/>
      <c r="K278" s="567"/>
      <c r="L278" s="550"/>
      <c r="M278" s="265"/>
      <c r="N278" s="71" t="s">
        <v>49</v>
      </c>
      <c r="O278" s="135">
        <v>0</v>
      </c>
      <c r="P278" s="136">
        <v>0</v>
      </c>
      <c r="Q278" s="136">
        <v>0</v>
      </c>
      <c r="R278" s="139">
        <v>0</v>
      </c>
      <c r="S278" s="9">
        <f t="shared" ref="S278" si="1096">SUM(O278:O278)*M277</f>
        <v>0</v>
      </c>
      <c r="T278" s="10">
        <f t="shared" ref="T278" si="1097">SUM(P278:P278)*M277</f>
        <v>0</v>
      </c>
      <c r="U278" s="10">
        <f t="shared" ref="U278" si="1098">SUM(Q278:Q278)*M277</f>
        <v>0</v>
      </c>
      <c r="V278" s="10">
        <f t="shared" ref="V278" si="1099">SUM(R278:R278)*M277</f>
        <v>0</v>
      </c>
      <c r="W278" s="102">
        <f t="shared" si="1056"/>
        <v>0</v>
      </c>
      <c r="X278" s="236"/>
      <c r="Y278" s="236"/>
      <c r="Z278" s="236"/>
      <c r="AA278" s="236"/>
      <c r="AB278" s="239"/>
      <c r="AC278" s="559"/>
      <c r="AD278" s="91"/>
      <c r="AE278" s="82"/>
      <c r="AF278" s="377"/>
      <c r="AG278" s="898"/>
      <c r="AH278" s="662"/>
      <c r="AI278" s="916"/>
      <c r="AJ278" s="33"/>
      <c r="AK278" s="118"/>
      <c r="AL278" s="118"/>
      <c r="AM278" s="118"/>
      <c r="AN278" s="118"/>
      <c r="AO278" s="34"/>
    </row>
    <row r="279" spans="1:41" ht="39.950000000000003" customHeight="1" x14ac:dyDescent="0.2">
      <c r="A279" s="920"/>
      <c r="B279" s="456"/>
      <c r="C279" s="495"/>
      <c r="D279" s="510"/>
      <c r="E279" s="513"/>
      <c r="F279" s="510"/>
      <c r="G279" s="543"/>
      <c r="H279" s="546"/>
      <c r="I279" s="262"/>
      <c r="J279" s="262"/>
      <c r="K279" s="567"/>
      <c r="L279" s="550" t="s">
        <v>1025</v>
      </c>
      <c r="M279" s="252">
        <v>2.5000000000000001E-2</v>
      </c>
      <c r="N279" s="70" t="s">
        <v>43</v>
      </c>
      <c r="O279" s="179">
        <v>0</v>
      </c>
      <c r="P279" s="180">
        <v>1</v>
      </c>
      <c r="Q279" s="180">
        <v>1</v>
      </c>
      <c r="R279" s="182">
        <v>1</v>
      </c>
      <c r="S279" s="14">
        <f t="shared" ref="S279" si="1100">SUM(O279:O279)*M279</f>
        <v>0</v>
      </c>
      <c r="T279" s="15">
        <f t="shared" ref="T279" si="1101">SUM(P279:P279)*M279</f>
        <v>2.5000000000000001E-2</v>
      </c>
      <c r="U279" s="15">
        <f t="shared" ref="U279" si="1102">SUM(Q279:Q279)*M279</f>
        <v>2.5000000000000001E-2</v>
      </c>
      <c r="V279" s="15">
        <f t="shared" ref="V279" si="1103">SUM(R279:R279)*M279</f>
        <v>2.5000000000000001E-2</v>
      </c>
      <c r="W279" s="103">
        <f t="shared" si="1056"/>
        <v>2.5000000000000001E-2</v>
      </c>
      <c r="X279" s="236"/>
      <c r="Y279" s="236"/>
      <c r="Z279" s="236"/>
      <c r="AA279" s="236"/>
      <c r="AB279" s="239"/>
      <c r="AC279" s="559"/>
      <c r="AD279" s="91"/>
      <c r="AE279" s="82"/>
      <c r="AF279" s="377"/>
      <c r="AG279" s="898"/>
      <c r="AH279" s="662"/>
      <c r="AI279" s="916"/>
      <c r="AJ279" s="33"/>
      <c r="AK279" s="118"/>
      <c r="AL279" s="118"/>
      <c r="AM279" s="118"/>
      <c r="AN279" s="118"/>
      <c r="AO279" s="34"/>
    </row>
    <row r="280" spans="1:41" ht="39.950000000000003" customHeight="1" x14ac:dyDescent="0.2">
      <c r="A280" s="920"/>
      <c r="B280" s="456"/>
      <c r="C280" s="495"/>
      <c r="D280" s="510"/>
      <c r="E280" s="513"/>
      <c r="F280" s="510"/>
      <c r="G280" s="543"/>
      <c r="H280" s="546"/>
      <c r="I280" s="262"/>
      <c r="J280" s="262"/>
      <c r="K280" s="567"/>
      <c r="L280" s="550"/>
      <c r="M280" s="265"/>
      <c r="N280" s="71" t="s">
        <v>49</v>
      </c>
      <c r="O280" s="135">
        <v>0</v>
      </c>
      <c r="P280" s="136">
        <v>0</v>
      </c>
      <c r="Q280" s="136">
        <v>0</v>
      </c>
      <c r="R280" s="139">
        <v>0</v>
      </c>
      <c r="S280" s="9">
        <f t="shared" ref="S280" si="1104">SUM(O280:O280)*M279</f>
        <v>0</v>
      </c>
      <c r="T280" s="10">
        <f t="shared" ref="T280" si="1105">SUM(P280:P280)*M279</f>
        <v>0</v>
      </c>
      <c r="U280" s="10">
        <f t="shared" ref="U280" si="1106">SUM(Q280:Q280)*M279</f>
        <v>0</v>
      </c>
      <c r="V280" s="10">
        <f t="shared" ref="V280" si="1107">SUM(R280:R280)*M279</f>
        <v>0</v>
      </c>
      <c r="W280" s="102">
        <f t="shared" si="1056"/>
        <v>0</v>
      </c>
      <c r="X280" s="236"/>
      <c r="Y280" s="236"/>
      <c r="Z280" s="236"/>
      <c r="AA280" s="236"/>
      <c r="AB280" s="239"/>
      <c r="AC280" s="559"/>
      <c r="AD280" s="91"/>
      <c r="AE280" s="82"/>
      <c r="AF280" s="377"/>
      <c r="AG280" s="898"/>
      <c r="AH280" s="662"/>
      <c r="AI280" s="916"/>
      <c r="AJ280" s="33"/>
      <c r="AK280" s="118"/>
      <c r="AL280" s="118"/>
      <c r="AM280" s="118"/>
      <c r="AN280" s="118"/>
      <c r="AO280" s="34"/>
    </row>
    <row r="281" spans="1:41" ht="39.950000000000003" customHeight="1" x14ac:dyDescent="0.2">
      <c r="A281" s="920"/>
      <c r="B281" s="456"/>
      <c r="C281" s="495"/>
      <c r="D281" s="510"/>
      <c r="E281" s="513"/>
      <c r="F281" s="510"/>
      <c r="G281" s="543"/>
      <c r="H281" s="546"/>
      <c r="I281" s="262"/>
      <c r="J281" s="262"/>
      <c r="K281" s="567"/>
      <c r="L281" s="550" t="s">
        <v>1026</v>
      </c>
      <c r="M281" s="252">
        <v>0.05</v>
      </c>
      <c r="N281" s="70" t="s">
        <v>43</v>
      </c>
      <c r="O281" s="179">
        <v>0</v>
      </c>
      <c r="P281" s="180">
        <v>1</v>
      </c>
      <c r="Q281" s="180">
        <v>1</v>
      </c>
      <c r="R281" s="182">
        <v>1</v>
      </c>
      <c r="S281" s="14">
        <f t="shared" ref="S281" si="1108">SUM(O281:O281)*M281</f>
        <v>0</v>
      </c>
      <c r="T281" s="15">
        <f t="shared" ref="T281" si="1109">SUM(P281:P281)*M281</f>
        <v>0.05</v>
      </c>
      <c r="U281" s="15">
        <f t="shared" ref="U281" si="1110">SUM(Q281:Q281)*M281</f>
        <v>0.05</v>
      </c>
      <c r="V281" s="15">
        <f t="shared" ref="V281" si="1111">SUM(R281:R281)*M281</f>
        <v>0.05</v>
      </c>
      <c r="W281" s="103">
        <f t="shared" si="1056"/>
        <v>0.05</v>
      </c>
      <c r="X281" s="236"/>
      <c r="Y281" s="236"/>
      <c r="Z281" s="236"/>
      <c r="AA281" s="236"/>
      <c r="AB281" s="239"/>
      <c r="AC281" s="559"/>
      <c r="AD281" s="91"/>
      <c r="AE281" s="82"/>
      <c r="AF281" s="377"/>
      <c r="AG281" s="898"/>
      <c r="AH281" s="662"/>
      <c r="AI281" s="916"/>
      <c r="AJ281" s="33"/>
      <c r="AK281" s="118"/>
      <c r="AL281" s="118"/>
      <c r="AM281" s="118"/>
      <c r="AN281" s="118"/>
      <c r="AO281" s="34"/>
    </row>
    <row r="282" spans="1:41" ht="39.950000000000003" customHeight="1" x14ac:dyDescent="0.2">
      <c r="A282" s="920"/>
      <c r="B282" s="456"/>
      <c r="C282" s="495"/>
      <c r="D282" s="510"/>
      <c r="E282" s="513"/>
      <c r="F282" s="510"/>
      <c r="G282" s="543"/>
      <c r="H282" s="546"/>
      <c r="I282" s="262"/>
      <c r="J282" s="262"/>
      <c r="K282" s="567"/>
      <c r="L282" s="550"/>
      <c r="M282" s="265"/>
      <c r="N282" s="71" t="s">
        <v>49</v>
      </c>
      <c r="O282" s="135">
        <v>0</v>
      </c>
      <c r="P282" s="136">
        <v>0</v>
      </c>
      <c r="Q282" s="136">
        <v>0</v>
      </c>
      <c r="R282" s="139">
        <v>0</v>
      </c>
      <c r="S282" s="9">
        <f t="shared" ref="S282" si="1112">SUM(O282:O282)*M281</f>
        <v>0</v>
      </c>
      <c r="T282" s="10">
        <f t="shared" ref="T282" si="1113">SUM(P282:P282)*M281</f>
        <v>0</v>
      </c>
      <c r="U282" s="10">
        <f t="shared" ref="U282" si="1114">SUM(Q282:Q282)*M281</f>
        <v>0</v>
      </c>
      <c r="V282" s="10">
        <f t="shared" ref="V282" si="1115">SUM(R282:R282)*M281</f>
        <v>0</v>
      </c>
      <c r="W282" s="102">
        <f t="shared" si="1056"/>
        <v>0</v>
      </c>
      <c r="X282" s="236"/>
      <c r="Y282" s="236"/>
      <c r="Z282" s="236"/>
      <c r="AA282" s="236"/>
      <c r="AB282" s="239"/>
      <c r="AC282" s="559"/>
      <c r="AD282" s="91"/>
      <c r="AE282" s="82"/>
      <c r="AF282" s="377"/>
      <c r="AG282" s="898"/>
      <c r="AH282" s="662"/>
      <c r="AI282" s="916"/>
      <c r="AJ282" s="33"/>
      <c r="AK282" s="118"/>
      <c r="AL282" s="118"/>
      <c r="AM282" s="118"/>
      <c r="AN282" s="118"/>
      <c r="AO282" s="34"/>
    </row>
    <row r="283" spans="1:41" ht="39.950000000000003" customHeight="1" x14ac:dyDescent="0.2">
      <c r="A283" s="920"/>
      <c r="B283" s="456"/>
      <c r="C283" s="495"/>
      <c r="D283" s="510"/>
      <c r="E283" s="513"/>
      <c r="F283" s="510"/>
      <c r="G283" s="543"/>
      <c r="H283" s="546"/>
      <c r="I283" s="262"/>
      <c r="J283" s="262"/>
      <c r="K283" s="567"/>
      <c r="L283" s="550" t="s">
        <v>1027</v>
      </c>
      <c r="M283" s="252">
        <v>2.5000000000000001E-2</v>
      </c>
      <c r="N283" s="70" t="s">
        <v>43</v>
      </c>
      <c r="O283" s="179">
        <v>0</v>
      </c>
      <c r="P283" s="180">
        <v>0</v>
      </c>
      <c r="Q283" s="180">
        <v>0</v>
      </c>
      <c r="R283" s="182">
        <v>1</v>
      </c>
      <c r="S283" s="14">
        <f t="shared" ref="S283" si="1116">SUM(O283:O283)*M283</f>
        <v>0</v>
      </c>
      <c r="T283" s="15">
        <f t="shared" ref="T283" si="1117">SUM(P283:P283)*M283</f>
        <v>0</v>
      </c>
      <c r="U283" s="15">
        <f t="shared" ref="U283" si="1118">SUM(Q283:Q283)*M283</f>
        <v>0</v>
      </c>
      <c r="V283" s="15">
        <f t="shared" ref="V283" si="1119">SUM(R283:R283)*M283</f>
        <v>2.5000000000000001E-2</v>
      </c>
      <c r="W283" s="103">
        <f t="shared" si="1056"/>
        <v>2.5000000000000001E-2</v>
      </c>
      <c r="X283" s="236"/>
      <c r="Y283" s="236"/>
      <c r="Z283" s="236"/>
      <c r="AA283" s="236"/>
      <c r="AB283" s="239"/>
      <c r="AC283" s="559"/>
      <c r="AD283" s="91"/>
      <c r="AE283" s="82"/>
      <c r="AF283" s="377"/>
      <c r="AG283" s="898"/>
      <c r="AH283" s="662"/>
      <c r="AI283" s="916"/>
      <c r="AJ283" s="33"/>
      <c r="AK283" s="118"/>
      <c r="AL283" s="118"/>
      <c r="AM283" s="118"/>
      <c r="AN283" s="118"/>
      <c r="AO283" s="34"/>
    </row>
    <row r="284" spans="1:41" ht="39.950000000000003" customHeight="1" x14ac:dyDescent="0.2">
      <c r="A284" s="920"/>
      <c r="B284" s="456"/>
      <c r="C284" s="495"/>
      <c r="D284" s="510"/>
      <c r="E284" s="513"/>
      <c r="F284" s="510"/>
      <c r="G284" s="543"/>
      <c r="H284" s="546"/>
      <c r="I284" s="262"/>
      <c r="J284" s="262"/>
      <c r="K284" s="567"/>
      <c r="L284" s="550"/>
      <c r="M284" s="265"/>
      <c r="N284" s="71" t="s">
        <v>49</v>
      </c>
      <c r="O284" s="135">
        <v>0</v>
      </c>
      <c r="P284" s="136">
        <v>0</v>
      </c>
      <c r="Q284" s="136">
        <v>0</v>
      </c>
      <c r="R284" s="139">
        <v>0</v>
      </c>
      <c r="S284" s="9">
        <f t="shared" ref="S284" si="1120">SUM(O284:O284)*M283</f>
        <v>0</v>
      </c>
      <c r="T284" s="10">
        <f t="shared" ref="T284" si="1121">SUM(P284:P284)*M283</f>
        <v>0</v>
      </c>
      <c r="U284" s="10">
        <f t="shared" ref="U284" si="1122">SUM(Q284:Q284)*M283</f>
        <v>0</v>
      </c>
      <c r="V284" s="10">
        <f t="shared" ref="V284" si="1123">SUM(R284:R284)*M283</f>
        <v>0</v>
      </c>
      <c r="W284" s="102">
        <f t="shared" si="1056"/>
        <v>0</v>
      </c>
      <c r="X284" s="236"/>
      <c r="Y284" s="236"/>
      <c r="Z284" s="236"/>
      <c r="AA284" s="236"/>
      <c r="AB284" s="239"/>
      <c r="AC284" s="559"/>
      <c r="AD284" s="91"/>
      <c r="AE284" s="82"/>
      <c r="AF284" s="377"/>
      <c r="AG284" s="898"/>
      <c r="AH284" s="662"/>
      <c r="AI284" s="916"/>
      <c r="AJ284" s="33"/>
      <c r="AK284" s="118"/>
      <c r="AL284" s="118"/>
      <c r="AM284" s="118"/>
      <c r="AN284" s="118"/>
      <c r="AO284" s="34"/>
    </row>
    <row r="285" spans="1:41" ht="39.950000000000003" customHeight="1" x14ac:dyDescent="0.2">
      <c r="A285" s="920"/>
      <c r="B285" s="456"/>
      <c r="C285" s="495"/>
      <c r="D285" s="510"/>
      <c r="E285" s="513"/>
      <c r="F285" s="510"/>
      <c r="G285" s="543"/>
      <c r="H285" s="546"/>
      <c r="I285" s="262"/>
      <c r="J285" s="262"/>
      <c r="K285" s="567"/>
      <c r="L285" s="550" t="s">
        <v>1028</v>
      </c>
      <c r="M285" s="252">
        <v>0.05</v>
      </c>
      <c r="N285" s="70" t="s">
        <v>43</v>
      </c>
      <c r="O285" s="179">
        <v>0</v>
      </c>
      <c r="P285" s="180">
        <v>0</v>
      </c>
      <c r="Q285" s="180">
        <v>0</v>
      </c>
      <c r="R285" s="182">
        <v>1</v>
      </c>
      <c r="S285" s="14">
        <f t="shared" ref="S285" si="1124">SUM(O285:O285)*M285</f>
        <v>0</v>
      </c>
      <c r="T285" s="15">
        <f t="shared" ref="T285" si="1125">SUM(P285:P285)*M285</f>
        <v>0</v>
      </c>
      <c r="U285" s="15">
        <f t="shared" ref="U285" si="1126">SUM(Q285:Q285)*M285</f>
        <v>0</v>
      </c>
      <c r="V285" s="15">
        <f t="shared" ref="V285" si="1127">SUM(R285:R285)*M285</f>
        <v>0.05</v>
      </c>
      <c r="W285" s="103">
        <f t="shared" si="1056"/>
        <v>0.05</v>
      </c>
      <c r="X285" s="236"/>
      <c r="Y285" s="236"/>
      <c r="Z285" s="236"/>
      <c r="AA285" s="236"/>
      <c r="AB285" s="239"/>
      <c r="AC285" s="559"/>
      <c r="AD285" s="91"/>
      <c r="AE285" s="82"/>
      <c r="AF285" s="377"/>
      <c r="AG285" s="898"/>
      <c r="AH285" s="662"/>
      <c r="AI285" s="916"/>
      <c r="AJ285" s="33"/>
      <c r="AK285" s="118"/>
      <c r="AL285" s="118"/>
      <c r="AM285" s="118"/>
      <c r="AN285" s="118"/>
      <c r="AO285" s="34"/>
    </row>
    <row r="286" spans="1:41" ht="39.950000000000003" customHeight="1" x14ac:dyDescent="0.2">
      <c r="A286" s="920"/>
      <c r="B286" s="456"/>
      <c r="C286" s="495"/>
      <c r="D286" s="510"/>
      <c r="E286" s="513"/>
      <c r="F286" s="510"/>
      <c r="G286" s="543"/>
      <c r="H286" s="546"/>
      <c r="I286" s="262"/>
      <c r="J286" s="262"/>
      <c r="K286" s="567"/>
      <c r="L286" s="550"/>
      <c r="M286" s="265"/>
      <c r="N286" s="71" t="s">
        <v>49</v>
      </c>
      <c r="O286" s="135">
        <v>0</v>
      </c>
      <c r="P286" s="136">
        <v>0</v>
      </c>
      <c r="Q286" s="136">
        <v>0</v>
      </c>
      <c r="R286" s="139">
        <v>0</v>
      </c>
      <c r="S286" s="9">
        <f t="shared" ref="S286" si="1128">SUM(O286:O286)*M285</f>
        <v>0</v>
      </c>
      <c r="T286" s="10">
        <f t="shared" ref="T286" si="1129">SUM(P286:P286)*M285</f>
        <v>0</v>
      </c>
      <c r="U286" s="10">
        <f t="shared" ref="U286" si="1130">SUM(Q286:Q286)*M285</f>
        <v>0</v>
      </c>
      <c r="V286" s="10">
        <f t="shared" ref="V286" si="1131">SUM(R286:R286)*M285</f>
        <v>0</v>
      </c>
      <c r="W286" s="102">
        <f t="shared" si="1056"/>
        <v>0</v>
      </c>
      <c r="X286" s="236"/>
      <c r="Y286" s="236"/>
      <c r="Z286" s="236"/>
      <c r="AA286" s="236"/>
      <c r="AB286" s="239"/>
      <c r="AC286" s="559"/>
      <c r="AD286" s="91"/>
      <c r="AE286" s="82"/>
      <c r="AF286" s="377"/>
      <c r="AG286" s="898"/>
      <c r="AH286" s="662"/>
      <c r="AI286" s="916"/>
      <c r="AJ286" s="33"/>
      <c r="AK286" s="118"/>
      <c r="AL286" s="118"/>
      <c r="AM286" s="118"/>
      <c r="AN286" s="118"/>
      <c r="AO286" s="34"/>
    </row>
    <row r="287" spans="1:41" ht="39.950000000000003" customHeight="1" x14ac:dyDescent="0.2">
      <c r="A287" s="920"/>
      <c r="B287" s="456"/>
      <c r="C287" s="495"/>
      <c r="D287" s="510"/>
      <c r="E287" s="513"/>
      <c r="F287" s="510"/>
      <c r="G287" s="543"/>
      <c r="H287" s="546"/>
      <c r="I287" s="262"/>
      <c r="J287" s="262"/>
      <c r="K287" s="567"/>
      <c r="L287" s="550" t="s">
        <v>1029</v>
      </c>
      <c r="M287" s="252">
        <v>0.2</v>
      </c>
      <c r="N287" s="70" t="s">
        <v>43</v>
      </c>
      <c r="O287" s="179">
        <v>1</v>
      </c>
      <c r="P287" s="180">
        <v>1</v>
      </c>
      <c r="Q287" s="180">
        <v>1</v>
      </c>
      <c r="R287" s="182">
        <v>1</v>
      </c>
      <c r="S287" s="14">
        <f t="shared" ref="S287" si="1132">SUM(O287:O287)*M287</f>
        <v>0.2</v>
      </c>
      <c r="T287" s="15">
        <f t="shared" ref="T287" si="1133">SUM(P287:P287)*M287</f>
        <v>0.2</v>
      </c>
      <c r="U287" s="15">
        <f t="shared" ref="U287" si="1134">SUM(Q287:Q287)*M287</f>
        <v>0.2</v>
      </c>
      <c r="V287" s="15">
        <f t="shared" ref="V287" si="1135">SUM(R287:R287)*M287</f>
        <v>0.2</v>
      </c>
      <c r="W287" s="103">
        <f t="shared" si="1056"/>
        <v>0.2</v>
      </c>
      <c r="X287" s="236"/>
      <c r="Y287" s="236"/>
      <c r="Z287" s="236"/>
      <c r="AA287" s="236"/>
      <c r="AB287" s="239"/>
      <c r="AC287" s="559"/>
      <c r="AD287" s="91"/>
      <c r="AE287" s="82"/>
      <c r="AF287" s="377"/>
      <c r="AG287" s="898"/>
      <c r="AH287" s="662"/>
      <c r="AI287" s="916"/>
      <c r="AJ287" s="33"/>
      <c r="AK287" s="118"/>
      <c r="AL287" s="118"/>
      <c r="AM287" s="118"/>
      <c r="AN287" s="118"/>
      <c r="AO287" s="34"/>
    </row>
    <row r="288" spans="1:41" ht="39.950000000000003" customHeight="1" x14ac:dyDescent="0.2">
      <c r="A288" s="920"/>
      <c r="B288" s="456"/>
      <c r="C288" s="495"/>
      <c r="D288" s="510"/>
      <c r="E288" s="513"/>
      <c r="F288" s="510"/>
      <c r="G288" s="543"/>
      <c r="H288" s="546"/>
      <c r="I288" s="262"/>
      <c r="J288" s="262"/>
      <c r="K288" s="567"/>
      <c r="L288" s="550"/>
      <c r="M288" s="265"/>
      <c r="N288" s="71" t="s">
        <v>49</v>
      </c>
      <c r="O288" s="135">
        <v>0</v>
      </c>
      <c r="P288" s="136">
        <v>0</v>
      </c>
      <c r="Q288" s="136">
        <v>0</v>
      </c>
      <c r="R288" s="139">
        <v>0</v>
      </c>
      <c r="S288" s="9">
        <f t="shared" ref="S288" si="1136">SUM(O288:O288)*M287</f>
        <v>0</v>
      </c>
      <c r="T288" s="10">
        <f t="shared" ref="T288" si="1137">SUM(P288:P288)*M287</f>
        <v>0</v>
      </c>
      <c r="U288" s="10">
        <f t="shared" ref="U288" si="1138">SUM(Q288:Q288)*M287</f>
        <v>0</v>
      </c>
      <c r="V288" s="10">
        <f t="shared" ref="V288" si="1139">SUM(R288:R288)*M287</f>
        <v>0</v>
      </c>
      <c r="W288" s="102">
        <f t="shared" si="1056"/>
        <v>0</v>
      </c>
      <c r="X288" s="236"/>
      <c r="Y288" s="236"/>
      <c r="Z288" s="236"/>
      <c r="AA288" s="236"/>
      <c r="AB288" s="239"/>
      <c r="AC288" s="559"/>
      <c r="AD288" s="91"/>
      <c r="AE288" s="82"/>
      <c r="AF288" s="377"/>
      <c r="AG288" s="898"/>
      <c r="AH288" s="662"/>
      <c r="AI288" s="916"/>
      <c r="AJ288" s="33"/>
      <c r="AK288" s="118"/>
      <c r="AL288" s="118"/>
      <c r="AM288" s="118"/>
      <c r="AN288" s="118"/>
      <c r="AO288" s="34"/>
    </row>
    <row r="289" spans="1:41" ht="39.950000000000003" customHeight="1" x14ac:dyDescent="0.2">
      <c r="A289" s="920"/>
      <c r="B289" s="456"/>
      <c r="C289" s="495"/>
      <c r="D289" s="510"/>
      <c r="E289" s="513"/>
      <c r="F289" s="510"/>
      <c r="G289" s="543"/>
      <c r="H289" s="546"/>
      <c r="I289" s="262"/>
      <c r="J289" s="262"/>
      <c r="K289" s="567"/>
      <c r="L289" s="550" t="s">
        <v>1030</v>
      </c>
      <c r="M289" s="252">
        <v>0.05</v>
      </c>
      <c r="N289" s="70" t="s">
        <v>43</v>
      </c>
      <c r="O289" s="179">
        <v>0</v>
      </c>
      <c r="P289" s="180">
        <v>1</v>
      </c>
      <c r="Q289" s="180">
        <v>1</v>
      </c>
      <c r="R289" s="182">
        <v>1</v>
      </c>
      <c r="S289" s="14">
        <f t="shared" ref="S289" si="1140">SUM(O289:O289)*M289</f>
        <v>0</v>
      </c>
      <c r="T289" s="15">
        <f t="shared" ref="T289" si="1141">SUM(P289:P289)*M289</f>
        <v>0.05</v>
      </c>
      <c r="U289" s="15">
        <f t="shared" ref="U289" si="1142">SUM(Q289:Q289)*M289</f>
        <v>0.05</v>
      </c>
      <c r="V289" s="15">
        <f t="shared" ref="V289" si="1143">SUM(R289:R289)*M289</f>
        <v>0.05</v>
      </c>
      <c r="W289" s="103">
        <f t="shared" si="1056"/>
        <v>0.05</v>
      </c>
      <c r="X289" s="236"/>
      <c r="Y289" s="236"/>
      <c r="Z289" s="236"/>
      <c r="AA289" s="236"/>
      <c r="AB289" s="239"/>
      <c r="AC289" s="559"/>
      <c r="AD289" s="91"/>
      <c r="AE289" s="82"/>
      <c r="AF289" s="377"/>
      <c r="AG289" s="898"/>
      <c r="AH289" s="662"/>
      <c r="AI289" s="916"/>
      <c r="AJ289" s="33"/>
      <c r="AK289" s="118"/>
      <c r="AL289" s="118"/>
      <c r="AM289" s="118"/>
      <c r="AN289" s="118"/>
      <c r="AO289" s="34"/>
    </row>
    <row r="290" spans="1:41" ht="39.950000000000003" customHeight="1" thickBot="1" x14ac:dyDescent="0.25">
      <c r="A290" s="920"/>
      <c r="B290" s="456"/>
      <c r="C290" s="495"/>
      <c r="D290" s="510"/>
      <c r="E290" s="513"/>
      <c r="F290" s="510"/>
      <c r="G290" s="543"/>
      <c r="H290" s="546"/>
      <c r="I290" s="262"/>
      <c r="J290" s="262"/>
      <c r="K290" s="567"/>
      <c r="L290" s="566"/>
      <c r="M290" s="265"/>
      <c r="N290" s="74" t="s">
        <v>49</v>
      </c>
      <c r="O290" s="137">
        <v>0</v>
      </c>
      <c r="P290" s="138">
        <v>0</v>
      </c>
      <c r="Q290" s="138">
        <v>0</v>
      </c>
      <c r="R290" s="140">
        <v>0</v>
      </c>
      <c r="S290" s="20">
        <f t="shared" ref="S290" si="1144">SUM(O290:O290)*M289</f>
        <v>0</v>
      </c>
      <c r="T290" s="21">
        <f t="shared" ref="T290" si="1145">SUM(P290:P290)*M289</f>
        <v>0</v>
      </c>
      <c r="U290" s="21">
        <f t="shared" ref="U290" si="1146">SUM(Q290:Q290)*M289</f>
        <v>0</v>
      </c>
      <c r="V290" s="21">
        <f t="shared" ref="V290" si="1147">SUM(R290:R290)*M289</f>
        <v>0</v>
      </c>
      <c r="W290" s="104">
        <f t="shared" si="1056"/>
        <v>0</v>
      </c>
      <c r="X290" s="236"/>
      <c r="Y290" s="236"/>
      <c r="Z290" s="236"/>
      <c r="AA290" s="236"/>
      <c r="AB290" s="239"/>
      <c r="AC290" s="559"/>
      <c r="AD290" s="91"/>
      <c r="AE290" s="82"/>
      <c r="AF290" s="377"/>
      <c r="AG290" s="898"/>
      <c r="AH290" s="662"/>
      <c r="AI290" s="916"/>
      <c r="AJ290" s="33"/>
      <c r="AK290" s="118"/>
      <c r="AL290" s="118"/>
      <c r="AM290" s="118"/>
      <c r="AN290" s="118"/>
      <c r="AO290" s="34"/>
    </row>
    <row r="291" spans="1:41" ht="39.950000000000003" customHeight="1" x14ac:dyDescent="0.2">
      <c r="A291" s="920"/>
      <c r="B291" s="456"/>
      <c r="C291" s="495"/>
      <c r="D291" s="510"/>
      <c r="E291" s="513"/>
      <c r="F291" s="510"/>
      <c r="G291" s="257" t="s">
        <v>346</v>
      </c>
      <c r="H291" s="545">
        <v>37</v>
      </c>
      <c r="I291" s="261" t="s">
        <v>1031</v>
      </c>
      <c r="J291" s="261" t="s">
        <v>280</v>
      </c>
      <c r="K291" s="244">
        <v>0</v>
      </c>
      <c r="L291" s="549" t="s">
        <v>347</v>
      </c>
      <c r="M291" s="249">
        <v>0.1</v>
      </c>
      <c r="N291" s="73" t="s">
        <v>43</v>
      </c>
      <c r="O291" s="179">
        <v>0.05</v>
      </c>
      <c r="P291" s="180">
        <v>0.2</v>
      </c>
      <c r="Q291" s="180">
        <v>0.6</v>
      </c>
      <c r="R291" s="182">
        <v>1</v>
      </c>
      <c r="S291" s="6">
        <f t="shared" ref="S291" si="1148">SUM(O291:O291)*M291</f>
        <v>5.000000000000001E-3</v>
      </c>
      <c r="T291" s="7">
        <f t="shared" ref="T291" si="1149">SUM(P291:P291)*M291</f>
        <v>2.0000000000000004E-2</v>
      </c>
      <c r="U291" s="7">
        <f t="shared" ref="U291" si="1150">SUM(Q291:Q291)*M291</f>
        <v>0.06</v>
      </c>
      <c r="V291" s="7">
        <f t="shared" ref="V291" si="1151">SUM(R291:R291)*M291</f>
        <v>0.1</v>
      </c>
      <c r="W291" s="101">
        <f t="shared" si="1056"/>
        <v>0.1</v>
      </c>
      <c r="X291" s="229">
        <f>+S292+S294+S296+S298</f>
        <v>0</v>
      </c>
      <c r="Y291" s="229">
        <f>+T292+T294+T296+T298</f>
        <v>0</v>
      </c>
      <c r="Z291" s="229">
        <f>+U292+U294+U296+U298</f>
        <v>0</v>
      </c>
      <c r="AA291" s="229">
        <f>+V292+V294+V296+V298</f>
        <v>0</v>
      </c>
      <c r="AB291" s="231">
        <f>+W292+W294+W296+W298</f>
        <v>0</v>
      </c>
      <c r="AC291" s="559"/>
      <c r="AD291" s="490" t="s">
        <v>348</v>
      </c>
      <c r="AE291" s="266" t="str">
        <f t="shared" ref="AE291" si="1152">+IF(O292&gt;O291,"SUPERADA",IF(O292=O291,"EQUILIBRADA",IF(O292&lt;O291,"PARA MEJORAR")))</f>
        <v>PARA MEJORAR</v>
      </c>
      <c r="AF291" s="377"/>
      <c r="AG291" s="898"/>
      <c r="AH291" s="662"/>
      <c r="AI291" s="916"/>
      <c r="AJ291" s="33"/>
      <c r="AK291" s="118"/>
      <c r="AL291" s="118"/>
      <c r="AM291" s="118"/>
      <c r="AN291" s="118"/>
      <c r="AO291" s="34"/>
    </row>
    <row r="292" spans="1:41" ht="39.950000000000003" customHeight="1" thickBot="1" x14ac:dyDescent="0.25">
      <c r="A292" s="920"/>
      <c r="B292" s="456"/>
      <c r="C292" s="495"/>
      <c r="D292" s="510"/>
      <c r="E292" s="513"/>
      <c r="F292" s="510"/>
      <c r="G292" s="258"/>
      <c r="H292" s="546"/>
      <c r="I292" s="262"/>
      <c r="J292" s="262"/>
      <c r="K292" s="245"/>
      <c r="L292" s="550"/>
      <c r="M292" s="265"/>
      <c r="N292" s="71" t="s">
        <v>49</v>
      </c>
      <c r="O292" s="135">
        <v>0</v>
      </c>
      <c r="P292" s="136">
        <v>0</v>
      </c>
      <c r="Q292" s="136">
        <v>0</v>
      </c>
      <c r="R292" s="139">
        <v>0</v>
      </c>
      <c r="S292" s="9">
        <f t="shared" ref="S292" si="1153">SUM(O292:O292)*M291</f>
        <v>0</v>
      </c>
      <c r="T292" s="10">
        <f t="shared" ref="T292" si="1154">SUM(P292:P292)*M291</f>
        <v>0</v>
      </c>
      <c r="U292" s="10">
        <f t="shared" ref="U292" si="1155">SUM(Q292:Q292)*M291</f>
        <v>0</v>
      </c>
      <c r="V292" s="10">
        <f t="shared" ref="V292" si="1156">SUM(R292:R292)*M291</f>
        <v>0</v>
      </c>
      <c r="W292" s="102">
        <f t="shared" si="1056"/>
        <v>0</v>
      </c>
      <c r="X292" s="230"/>
      <c r="Y292" s="230"/>
      <c r="Z292" s="230"/>
      <c r="AA292" s="230"/>
      <c r="AB292" s="232"/>
      <c r="AC292" s="559"/>
      <c r="AD292" s="904"/>
      <c r="AE292" s="267"/>
      <c r="AF292" s="377"/>
      <c r="AG292" s="898"/>
      <c r="AH292" s="662"/>
      <c r="AI292" s="916"/>
      <c r="AJ292" s="33"/>
      <c r="AK292" s="118"/>
      <c r="AL292" s="118"/>
      <c r="AM292" s="118"/>
      <c r="AN292" s="118"/>
      <c r="AO292" s="34"/>
    </row>
    <row r="293" spans="1:41" ht="39.950000000000003" customHeight="1" x14ac:dyDescent="0.2">
      <c r="A293" s="920"/>
      <c r="B293" s="456"/>
      <c r="C293" s="495"/>
      <c r="D293" s="510"/>
      <c r="E293" s="513"/>
      <c r="F293" s="510"/>
      <c r="G293" s="258"/>
      <c r="H293" s="546"/>
      <c r="I293" s="262"/>
      <c r="J293" s="262"/>
      <c r="K293" s="245"/>
      <c r="L293" s="550" t="s">
        <v>349</v>
      </c>
      <c r="M293" s="252">
        <v>0.2</v>
      </c>
      <c r="N293" s="70" t="s">
        <v>43</v>
      </c>
      <c r="O293" s="179">
        <v>0.05</v>
      </c>
      <c r="P293" s="180">
        <v>0.2</v>
      </c>
      <c r="Q293" s="180">
        <v>0.6</v>
      </c>
      <c r="R293" s="182">
        <v>1</v>
      </c>
      <c r="S293" s="14">
        <f t="shared" ref="S293" si="1157">SUM(O293:O293)*M293</f>
        <v>1.0000000000000002E-2</v>
      </c>
      <c r="T293" s="15">
        <f t="shared" ref="T293" si="1158">SUM(P293:P293)*M293</f>
        <v>4.0000000000000008E-2</v>
      </c>
      <c r="U293" s="15">
        <f t="shared" ref="U293" si="1159">SUM(Q293:Q293)*M293</f>
        <v>0.12</v>
      </c>
      <c r="V293" s="15">
        <f t="shared" ref="V293" si="1160">SUM(R293:R293)*M293</f>
        <v>0.2</v>
      </c>
      <c r="W293" s="103">
        <f t="shared" si="1056"/>
        <v>0.2</v>
      </c>
      <c r="X293" s="230"/>
      <c r="Y293" s="230"/>
      <c r="Z293" s="230"/>
      <c r="AA293" s="230"/>
      <c r="AB293" s="232"/>
      <c r="AC293" s="559"/>
      <c r="AD293" s="904"/>
      <c r="AE293" s="266" t="str">
        <f t="shared" ref="AE293" si="1161">+IF(O294&gt;O293,"SUPERADA",IF(O294=O293,"EQUILIBRADA",IF(O294&lt;O293,"PARA MEJORAR")))</f>
        <v>PARA MEJORAR</v>
      </c>
      <c r="AF293" s="377"/>
      <c r="AG293" s="898"/>
      <c r="AH293" s="662"/>
      <c r="AI293" s="916"/>
      <c r="AJ293" s="33"/>
      <c r="AK293" s="118"/>
      <c r="AL293" s="118"/>
      <c r="AM293" s="118"/>
      <c r="AN293" s="118"/>
      <c r="AO293" s="34"/>
    </row>
    <row r="294" spans="1:41" ht="39.950000000000003" customHeight="1" thickBot="1" x14ac:dyDescent="0.25">
      <c r="A294" s="920"/>
      <c r="B294" s="456"/>
      <c r="C294" s="495"/>
      <c r="D294" s="510"/>
      <c r="E294" s="513"/>
      <c r="F294" s="510"/>
      <c r="G294" s="258"/>
      <c r="H294" s="546"/>
      <c r="I294" s="262"/>
      <c r="J294" s="262"/>
      <c r="K294" s="245"/>
      <c r="L294" s="550"/>
      <c r="M294" s="265"/>
      <c r="N294" s="71" t="s">
        <v>49</v>
      </c>
      <c r="O294" s="135">
        <v>0</v>
      </c>
      <c r="P294" s="136">
        <v>0</v>
      </c>
      <c r="Q294" s="136">
        <v>0</v>
      </c>
      <c r="R294" s="139">
        <v>0</v>
      </c>
      <c r="S294" s="9">
        <f t="shared" ref="S294" si="1162">SUM(O294:O294)*M293</f>
        <v>0</v>
      </c>
      <c r="T294" s="10">
        <f t="shared" ref="T294" si="1163">SUM(P294:P294)*M293</f>
        <v>0</v>
      </c>
      <c r="U294" s="10">
        <f t="shared" ref="U294" si="1164">SUM(Q294:Q294)*M293</f>
        <v>0</v>
      </c>
      <c r="V294" s="10">
        <f t="shared" ref="V294" si="1165">SUM(R294:R294)*M293</f>
        <v>0</v>
      </c>
      <c r="W294" s="102">
        <f t="shared" si="1056"/>
        <v>0</v>
      </c>
      <c r="X294" s="230"/>
      <c r="Y294" s="230"/>
      <c r="Z294" s="230"/>
      <c r="AA294" s="230"/>
      <c r="AB294" s="232"/>
      <c r="AC294" s="559"/>
      <c r="AD294" s="904"/>
      <c r="AE294" s="267"/>
      <c r="AF294" s="377"/>
      <c r="AG294" s="898"/>
      <c r="AH294" s="662"/>
      <c r="AI294" s="916"/>
      <c r="AJ294" s="33"/>
      <c r="AK294" s="118"/>
      <c r="AL294" s="118"/>
      <c r="AM294" s="118"/>
      <c r="AN294" s="118"/>
      <c r="AO294" s="34"/>
    </row>
    <row r="295" spans="1:41" ht="39.950000000000003" customHeight="1" x14ac:dyDescent="0.2">
      <c r="A295" s="920"/>
      <c r="B295" s="456"/>
      <c r="C295" s="495"/>
      <c r="D295" s="510"/>
      <c r="E295" s="513"/>
      <c r="F295" s="510"/>
      <c r="G295" s="258"/>
      <c r="H295" s="546"/>
      <c r="I295" s="262"/>
      <c r="J295" s="262"/>
      <c r="K295" s="245"/>
      <c r="L295" s="550" t="s">
        <v>350</v>
      </c>
      <c r="M295" s="252">
        <v>0.4</v>
      </c>
      <c r="N295" s="70" t="s">
        <v>43</v>
      </c>
      <c r="O295" s="179">
        <v>0.05</v>
      </c>
      <c r="P295" s="180">
        <v>0.2</v>
      </c>
      <c r="Q295" s="180">
        <v>0.6</v>
      </c>
      <c r="R295" s="182">
        <v>1</v>
      </c>
      <c r="S295" s="14">
        <f t="shared" ref="S295" si="1166">SUM(O295:O295)*M295</f>
        <v>2.0000000000000004E-2</v>
      </c>
      <c r="T295" s="15">
        <f t="shared" ref="T295" si="1167">SUM(P295:P295)*M295</f>
        <v>8.0000000000000016E-2</v>
      </c>
      <c r="U295" s="15">
        <f t="shared" ref="U295" si="1168">SUM(Q295:Q295)*M295</f>
        <v>0.24</v>
      </c>
      <c r="V295" s="15">
        <f t="shared" ref="V295" si="1169">SUM(R295:R295)*M295</f>
        <v>0.4</v>
      </c>
      <c r="W295" s="103">
        <f t="shared" si="1056"/>
        <v>0.4</v>
      </c>
      <c r="X295" s="230"/>
      <c r="Y295" s="230"/>
      <c r="Z295" s="230"/>
      <c r="AA295" s="230"/>
      <c r="AB295" s="232"/>
      <c r="AC295" s="559"/>
      <c r="AD295" s="904"/>
      <c r="AE295" s="266" t="str">
        <f t="shared" ref="AE295" si="1170">+IF(O296&gt;O295,"SUPERADA",IF(O296=O295,"EQUILIBRADA",IF(O296&lt;O295,"PARA MEJORAR")))</f>
        <v>PARA MEJORAR</v>
      </c>
      <c r="AF295" s="377"/>
      <c r="AG295" s="898"/>
      <c r="AH295" s="662"/>
      <c r="AI295" s="916"/>
      <c r="AJ295" s="33"/>
      <c r="AK295" s="118"/>
      <c r="AL295" s="118"/>
      <c r="AM295" s="118"/>
      <c r="AN295" s="118"/>
      <c r="AO295" s="34"/>
    </row>
    <row r="296" spans="1:41" ht="39.950000000000003" customHeight="1" thickBot="1" x14ac:dyDescent="0.25">
      <c r="A296" s="920"/>
      <c r="B296" s="456"/>
      <c r="C296" s="495"/>
      <c r="D296" s="510"/>
      <c r="E296" s="513"/>
      <c r="F296" s="510"/>
      <c r="G296" s="258"/>
      <c r="H296" s="546"/>
      <c r="I296" s="262"/>
      <c r="J296" s="262"/>
      <c r="K296" s="245"/>
      <c r="L296" s="550"/>
      <c r="M296" s="265"/>
      <c r="N296" s="71" t="s">
        <v>49</v>
      </c>
      <c r="O296" s="135">
        <v>0</v>
      </c>
      <c r="P296" s="136">
        <v>0</v>
      </c>
      <c r="Q296" s="136">
        <v>0</v>
      </c>
      <c r="R296" s="139">
        <v>0</v>
      </c>
      <c r="S296" s="9">
        <f t="shared" ref="S296" si="1171">SUM(O296:O296)*M295</f>
        <v>0</v>
      </c>
      <c r="T296" s="10">
        <f t="shared" ref="T296" si="1172">SUM(P296:P296)*M295</f>
        <v>0</v>
      </c>
      <c r="U296" s="10">
        <f t="shared" ref="U296" si="1173">SUM(Q296:Q296)*M295</f>
        <v>0</v>
      </c>
      <c r="V296" s="10">
        <f t="shared" ref="V296" si="1174">SUM(R296:R296)*M295</f>
        <v>0</v>
      </c>
      <c r="W296" s="102">
        <f t="shared" si="1056"/>
        <v>0</v>
      </c>
      <c r="X296" s="230"/>
      <c r="Y296" s="230"/>
      <c r="Z296" s="230"/>
      <c r="AA296" s="230"/>
      <c r="AB296" s="232"/>
      <c r="AC296" s="559"/>
      <c r="AD296" s="904"/>
      <c r="AE296" s="267"/>
      <c r="AF296" s="267"/>
      <c r="AG296" s="898"/>
      <c r="AH296" s="662"/>
      <c r="AI296" s="916"/>
      <c r="AJ296" s="33"/>
      <c r="AK296" s="118"/>
      <c r="AL296" s="118"/>
      <c r="AM296" s="118"/>
      <c r="AN296" s="118"/>
      <c r="AO296" s="34"/>
    </row>
    <row r="297" spans="1:41" ht="39.950000000000003" customHeight="1" x14ac:dyDescent="0.2">
      <c r="A297" s="920"/>
      <c r="B297" s="456"/>
      <c r="C297" s="495"/>
      <c r="D297" s="510"/>
      <c r="E297" s="513"/>
      <c r="F297" s="510"/>
      <c r="G297" s="258"/>
      <c r="H297" s="546"/>
      <c r="I297" s="262"/>
      <c r="J297" s="262"/>
      <c r="K297" s="245"/>
      <c r="L297" s="550" t="s">
        <v>351</v>
      </c>
      <c r="M297" s="252">
        <v>0.3</v>
      </c>
      <c r="N297" s="70" t="s">
        <v>43</v>
      </c>
      <c r="O297" s="179">
        <v>0.05</v>
      </c>
      <c r="P297" s="180">
        <v>0.2</v>
      </c>
      <c r="Q297" s="180">
        <v>0.6</v>
      </c>
      <c r="R297" s="182">
        <v>1</v>
      </c>
      <c r="S297" s="14">
        <f t="shared" ref="S297" si="1175">SUM(O297:O297)*M297</f>
        <v>1.4999999999999999E-2</v>
      </c>
      <c r="T297" s="15">
        <f t="shared" ref="T297" si="1176">SUM(P297:P297)*M297</f>
        <v>0.06</v>
      </c>
      <c r="U297" s="15">
        <f t="shared" ref="U297" si="1177">SUM(Q297:Q297)*M297</f>
        <v>0.18</v>
      </c>
      <c r="V297" s="15">
        <f t="shared" ref="V297" si="1178">SUM(R297:R297)*M297</f>
        <v>0.3</v>
      </c>
      <c r="W297" s="103">
        <f t="shared" si="1056"/>
        <v>0.3</v>
      </c>
      <c r="X297" s="230"/>
      <c r="Y297" s="230"/>
      <c r="Z297" s="230"/>
      <c r="AA297" s="230"/>
      <c r="AB297" s="232"/>
      <c r="AC297" s="559"/>
      <c r="AD297" s="904"/>
      <c r="AE297" s="266" t="str">
        <f t="shared" ref="AE297" si="1179">+IF(O298&gt;O297,"SUPERADA",IF(O298=O297,"EQUILIBRADA",IF(O298&lt;O297,"PARA MEJORAR")))</f>
        <v>PARA MEJORAR</v>
      </c>
      <c r="AF297" s="266" t="str">
        <f>IF(COUNTIF(AE297:AE300,"PARA MEJORAR")&gt;=1,"PARA MEJORAR","BIEN")</f>
        <v>PARA MEJORAR</v>
      </c>
      <c r="AG297" s="898"/>
      <c r="AH297" s="662"/>
      <c r="AI297" s="916"/>
      <c r="AJ297" s="30"/>
      <c r="AK297" s="31"/>
      <c r="AL297" s="31"/>
      <c r="AM297" s="31"/>
      <c r="AN297" s="31"/>
      <c r="AO297" s="32"/>
    </row>
    <row r="298" spans="1:41" ht="39.950000000000003" customHeight="1" thickBot="1" x14ac:dyDescent="0.25">
      <c r="A298" s="920"/>
      <c r="B298" s="456"/>
      <c r="C298" s="495"/>
      <c r="D298" s="510"/>
      <c r="E298" s="513"/>
      <c r="F298" s="510"/>
      <c r="G298" s="274"/>
      <c r="H298" s="547"/>
      <c r="I298" s="276"/>
      <c r="J298" s="276"/>
      <c r="K298" s="246"/>
      <c r="L298" s="565"/>
      <c r="M298" s="256"/>
      <c r="N298" s="72" t="s">
        <v>49</v>
      </c>
      <c r="O298" s="135">
        <v>0</v>
      </c>
      <c r="P298" s="136">
        <v>0</v>
      </c>
      <c r="Q298" s="136">
        <v>0</v>
      </c>
      <c r="R298" s="139">
        <v>0</v>
      </c>
      <c r="S298" s="20">
        <f t="shared" ref="S298" si="1180">SUM(O298:O298)*M297</f>
        <v>0</v>
      </c>
      <c r="T298" s="21">
        <f t="shared" ref="T298" si="1181">SUM(P298:P298)*M297</f>
        <v>0</v>
      </c>
      <c r="U298" s="21">
        <f t="shared" ref="U298" si="1182">SUM(Q298:Q298)*M297</f>
        <v>0</v>
      </c>
      <c r="V298" s="21">
        <f t="shared" ref="V298" si="1183">SUM(R298:R298)*M297</f>
        <v>0</v>
      </c>
      <c r="W298" s="104">
        <f t="shared" si="1056"/>
        <v>0</v>
      </c>
      <c r="X298" s="230"/>
      <c r="Y298" s="230"/>
      <c r="Z298" s="230"/>
      <c r="AA298" s="230"/>
      <c r="AB298" s="232"/>
      <c r="AC298" s="559"/>
      <c r="AD298" s="493"/>
      <c r="AE298" s="267"/>
      <c r="AF298" s="377"/>
      <c r="AG298" s="898"/>
      <c r="AH298" s="662"/>
      <c r="AI298" s="916"/>
      <c r="AJ298" s="33"/>
      <c r="AK298" s="118"/>
      <c r="AL298" s="118"/>
      <c r="AM298" s="118"/>
      <c r="AN298" s="118"/>
      <c r="AO298" s="34"/>
    </row>
    <row r="299" spans="1:41" ht="39.950000000000003" customHeight="1" x14ac:dyDescent="0.2">
      <c r="A299" s="920"/>
      <c r="B299" s="456"/>
      <c r="C299" s="495"/>
      <c r="D299" s="510"/>
      <c r="E299" s="513"/>
      <c r="F299" s="510"/>
      <c r="G299" s="258" t="s">
        <v>352</v>
      </c>
      <c r="H299" s="546">
        <v>38</v>
      </c>
      <c r="I299" s="262" t="s">
        <v>353</v>
      </c>
      <c r="J299" s="262" t="s">
        <v>354</v>
      </c>
      <c r="K299" s="245">
        <v>0</v>
      </c>
      <c r="L299" s="905" t="s">
        <v>355</v>
      </c>
      <c r="M299" s="908">
        <v>0.5</v>
      </c>
      <c r="N299" s="75" t="s">
        <v>43</v>
      </c>
      <c r="O299" s="184">
        <v>0.25</v>
      </c>
      <c r="P299" s="176">
        <v>1</v>
      </c>
      <c r="Q299" s="176">
        <v>1</v>
      </c>
      <c r="R299" s="205">
        <v>1</v>
      </c>
      <c r="S299" s="6">
        <f t="shared" ref="S299" si="1184">SUM(O299:O299)*M299</f>
        <v>0.125</v>
      </c>
      <c r="T299" s="7">
        <f t="shared" ref="T299" si="1185">SUM(P299:P299)*M299</f>
        <v>0.5</v>
      </c>
      <c r="U299" s="7">
        <f t="shared" ref="U299" si="1186">SUM(Q299:Q299)*M299</f>
        <v>0.5</v>
      </c>
      <c r="V299" s="7">
        <f t="shared" ref="V299" si="1187">SUM(R299:R299)*M299</f>
        <v>0.5</v>
      </c>
      <c r="W299" s="101">
        <f t="shared" ref="W299:W354" si="1188">MAX(S299:V299)</f>
        <v>0.5</v>
      </c>
      <c r="X299" s="235">
        <f>+S300+S302</f>
        <v>0</v>
      </c>
      <c r="Y299" s="235">
        <f>+T300+T302</f>
        <v>0</v>
      </c>
      <c r="Z299" s="235">
        <f>+U300+U302</f>
        <v>0</v>
      </c>
      <c r="AA299" s="235">
        <f>+V300+V302</f>
        <v>0</v>
      </c>
      <c r="AB299" s="238">
        <f>+W300+W302</f>
        <v>0</v>
      </c>
      <c r="AC299" s="559"/>
      <c r="AD299" s="492" t="s">
        <v>356</v>
      </c>
      <c r="AE299" s="266" t="str">
        <f t="shared" ref="AE299" si="1189">+IF(O300&gt;O299,"SUPERADA",IF(O300=O299,"EQUILIBRADA",IF(O300&lt;O299,"PARA MEJORAR")))</f>
        <v>PARA MEJORAR</v>
      </c>
      <c r="AF299" s="377"/>
      <c r="AG299" s="898"/>
      <c r="AH299" s="662"/>
      <c r="AI299" s="916"/>
      <c r="AJ299" s="33"/>
      <c r="AK299" s="118"/>
      <c r="AL299" s="118"/>
      <c r="AM299" s="118"/>
      <c r="AN299" s="118"/>
      <c r="AO299" s="34"/>
    </row>
    <row r="300" spans="1:41" ht="39.950000000000003" customHeight="1" thickBot="1" x14ac:dyDescent="0.25">
      <c r="A300" s="920"/>
      <c r="B300" s="456"/>
      <c r="C300" s="495"/>
      <c r="D300" s="510"/>
      <c r="E300" s="513"/>
      <c r="F300" s="510"/>
      <c r="G300" s="258"/>
      <c r="H300" s="546"/>
      <c r="I300" s="262"/>
      <c r="J300" s="262"/>
      <c r="K300" s="245"/>
      <c r="L300" s="903"/>
      <c r="M300" s="909"/>
      <c r="N300" s="71" t="s">
        <v>49</v>
      </c>
      <c r="O300" s="141">
        <v>0</v>
      </c>
      <c r="P300" s="136">
        <v>0</v>
      </c>
      <c r="Q300" s="136">
        <v>0</v>
      </c>
      <c r="R300" s="165">
        <v>0</v>
      </c>
      <c r="S300" s="9">
        <f t="shared" ref="S300" si="1190">SUM(O300:O300)*M299</f>
        <v>0</v>
      </c>
      <c r="T300" s="10">
        <f t="shared" ref="T300" si="1191">SUM(P300:P300)*M299</f>
        <v>0</v>
      </c>
      <c r="U300" s="10">
        <f t="shared" ref="U300" si="1192">SUM(Q300:Q300)*M299</f>
        <v>0</v>
      </c>
      <c r="V300" s="10">
        <f t="shared" ref="V300" si="1193">SUM(R300:R300)*M299</f>
        <v>0</v>
      </c>
      <c r="W300" s="102">
        <f t="shared" si="1188"/>
        <v>0</v>
      </c>
      <c r="X300" s="236"/>
      <c r="Y300" s="236"/>
      <c r="Z300" s="236"/>
      <c r="AA300" s="236"/>
      <c r="AB300" s="239"/>
      <c r="AC300" s="559"/>
      <c r="AD300" s="493"/>
      <c r="AE300" s="267"/>
      <c r="AF300" s="267"/>
      <c r="AG300" s="899"/>
      <c r="AH300" s="662"/>
      <c r="AI300" s="916"/>
      <c r="AJ300" s="33"/>
      <c r="AK300" s="118"/>
      <c r="AL300" s="118"/>
      <c r="AM300" s="118"/>
      <c r="AN300" s="118"/>
      <c r="AO300" s="34"/>
    </row>
    <row r="301" spans="1:41" ht="39.950000000000003" customHeight="1" x14ac:dyDescent="0.2">
      <c r="A301" s="920"/>
      <c r="B301" s="456"/>
      <c r="C301" s="495"/>
      <c r="D301" s="510"/>
      <c r="E301" s="513"/>
      <c r="F301" s="510"/>
      <c r="G301" s="258"/>
      <c r="H301" s="546"/>
      <c r="I301" s="262"/>
      <c r="J301" s="262"/>
      <c r="K301" s="245"/>
      <c r="L301" s="566" t="s">
        <v>357</v>
      </c>
      <c r="M301" s="906">
        <v>0.5</v>
      </c>
      <c r="N301" s="70" t="s">
        <v>43</v>
      </c>
      <c r="O301" s="185">
        <v>0</v>
      </c>
      <c r="P301" s="186">
        <v>0</v>
      </c>
      <c r="Q301" s="186">
        <v>0.5</v>
      </c>
      <c r="R301" s="206">
        <v>1</v>
      </c>
      <c r="S301" s="14">
        <f t="shared" ref="S301" si="1194">SUM(O301:O301)*M301</f>
        <v>0</v>
      </c>
      <c r="T301" s="15">
        <f t="shared" ref="T301" si="1195">SUM(P301:P301)*M301</f>
        <v>0</v>
      </c>
      <c r="U301" s="15">
        <f t="shared" ref="U301" si="1196">SUM(Q301:Q301)*M301</f>
        <v>0.25</v>
      </c>
      <c r="V301" s="15">
        <f t="shared" ref="V301" si="1197">SUM(R301:R301)*M301</f>
        <v>0.5</v>
      </c>
      <c r="W301" s="103">
        <f t="shared" si="1188"/>
        <v>0.5</v>
      </c>
      <c r="X301" s="236"/>
      <c r="Y301" s="236"/>
      <c r="Z301" s="236"/>
      <c r="AA301" s="236"/>
      <c r="AB301" s="239"/>
      <c r="AC301" s="559"/>
      <c r="AD301" s="492" t="s">
        <v>356</v>
      </c>
      <c r="AE301" s="266" t="str">
        <f t="shared" ref="AE301" si="1198">+IF(O302&gt;O301,"SUPERADA",IF(O302=O301,"EQUILIBRADA",IF(O302&lt;O301,"PARA MEJORAR")))</f>
        <v>EQUILIBRADA</v>
      </c>
      <c r="AF301" s="266" t="str">
        <f>IF(COUNTIF(AE301:AE304,"PARA MEJORAR")&gt;=1,"PARA MEJORAR","BIEN")</f>
        <v>BIEN</v>
      </c>
      <c r="AG301" s="897" t="str">
        <f>IF(COUNTIF(AF301:AF314,"PARA MEJORAR")&gt;=1,"PARA MEJORAR","BIEN")</f>
        <v>PARA MEJORAR</v>
      </c>
      <c r="AH301" s="662"/>
      <c r="AI301" s="916"/>
      <c r="AJ301" s="30"/>
      <c r="AK301" s="31"/>
      <c r="AL301" s="31"/>
      <c r="AM301" s="31"/>
      <c r="AN301" s="31"/>
      <c r="AO301" s="32"/>
    </row>
    <row r="302" spans="1:41" ht="39.950000000000003" customHeight="1" thickBot="1" x14ac:dyDescent="0.25">
      <c r="A302" s="920"/>
      <c r="B302" s="456"/>
      <c r="C302" s="496"/>
      <c r="D302" s="511"/>
      <c r="E302" s="514"/>
      <c r="F302" s="511"/>
      <c r="G302" s="274"/>
      <c r="H302" s="547"/>
      <c r="I302" s="276"/>
      <c r="J302" s="276"/>
      <c r="K302" s="246"/>
      <c r="L302" s="568"/>
      <c r="M302" s="907"/>
      <c r="N302" s="72" t="s">
        <v>49</v>
      </c>
      <c r="O302" s="147">
        <v>0</v>
      </c>
      <c r="P302" s="138">
        <v>0</v>
      </c>
      <c r="Q302" s="138">
        <v>0</v>
      </c>
      <c r="R302" s="166">
        <v>0</v>
      </c>
      <c r="S302" s="20">
        <f t="shared" ref="S302" si="1199">SUM(O302:O302)*M301</f>
        <v>0</v>
      </c>
      <c r="T302" s="21">
        <f t="shared" ref="T302" si="1200">SUM(P302:P302)*M301</f>
        <v>0</v>
      </c>
      <c r="U302" s="21">
        <f t="shared" ref="U302" si="1201">SUM(Q302:Q302)*M301</f>
        <v>0</v>
      </c>
      <c r="V302" s="21">
        <f t="shared" ref="V302" si="1202">SUM(R302:R302)*M301</f>
        <v>0</v>
      </c>
      <c r="W302" s="104">
        <f t="shared" si="1188"/>
        <v>0</v>
      </c>
      <c r="X302" s="237"/>
      <c r="Y302" s="237"/>
      <c r="Z302" s="237"/>
      <c r="AA302" s="237"/>
      <c r="AB302" s="432"/>
      <c r="AC302" s="559"/>
      <c r="AD302" s="493"/>
      <c r="AE302" s="267"/>
      <c r="AF302" s="377"/>
      <c r="AG302" s="898"/>
      <c r="AH302" s="662"/>
      <c r="AI302" s="916"/>
      <c r="AJ302" s="33"/>
      <c r="AK302" s="118"/>
      <c r="AL302" s="118"/>
      <c r="AM302" s="118"/>
      <c r="AN302" s="118"/>
      <c r="AO302" s="34"/>
    </row>
    <row r="303" spans="1:41" ht="39.950000000000003" customHeight="1" x14ac:dyDescent="0.2">
      <c r="A303" s="920"/>
      <c r="B303" s="456"/>
      <c r="C303" s="494">
        <v>20</v>
      </c>
      <c r="D303" s="509" t="s">
        <v>358</v>
      </c>
      <c r="E303" s="512">
        <v>23</v>
      </c>
      <c r="F303" s="509" t="s">
        <v>359</v>
      </c>
      <c r="G303" s="257" t="s">
        <v>360</v>
      </c>
      <c r="H303" s="545">
        <v>39</v>
      </c>
      <c r="I303" s="261" t="s">
        <v>361</v>
      </c>
      <c r="J303" s="261" t="s">
        <v>280</v>
      </c>
      <c r="K303" s="244">
        <v>0</v>
      </c>
      <c r="L303" s="900" t="s">
        <v>362</v>
      </c>
      <c r="M303" s="249">
        <v>0.7</v>
      </c>
      <c r="N303" s="73" t="s">
        <v>43</v>
      </c>
      <c r="O303" s="183">
        <v>0</v>
      </c>
      <c r="P303" s="180">
        <v>0.5</v>
      </c>
      <c r="Q303" s="180">
        <v>1</v>
      </c>
      <c r="R303" s="207">
        <v>1</v>
      </c>
      <c r="S303" s="14">
        <f t="shared" ref="S303" si="1203">SUM(O303:O303)*M303</f>
        <v>0</v>
      </c>
      <c r="T303" s="15">
        <f t="shared" ref="T303" si="1204">SUM(P303:P303)*M303</f>
        <v>0.35</v>
      </c>
      <c r="U303" s="15">
        <f t="shared" ref="U303" si="1205">SUM(Q303:Q303)*M303</f>
        <v>0.7</v>
      </c>
      <c r="V303" s="15">
        <f t="shared" ref="V303" si="1206">SUM(R303:R303)*M303</f>
        <v>0.7</v>
      </c>
      <c r="W303" s="103">
        <f t="shared" si="1188"/>
        <v>0.7</v>
      </c>
      <c r="X303" s="235">
        <f>+S304+S306</f>
        <v>0</v>
      </c>
      <c r="Y303" s="235">
        <f>+T304+T306</f>
        <v>0</v>
      </c>
      <c r="Z303" s="235">
        <f>+U304+U306</f>
        <v>0</v>
      </c>
      <c r="AA303" s="235">
        <f>+V304+V306</f>
        <v>0</v>
      </c>
      <c r="AB303" s="238">
        <f>+W304+W306</f>
        <v>0</v>
      </c>
      <c r="AC303" s="559"/>
      <c r="AD303" s="490" t="s">
        <v>330</v>
      </c>
      <c r="AE303" s="266" t="str">
        <f t="shared" ref="AE303" si="1207">+IF(O304&gt;O303,"SUPERADA",IF(O304=O303,"EQUILIBRADA",IF(O304&lt;O303,"PARA MEJORAR")))</f>
        <v>EQUILIBRADA</v>
      </c>
      <c r="AF303" s="377"/>
      <c r="AG303" s="898"/>
      <c r="AH303" s="662"/>
      <c r="AI303" s="916"/>
      <c r="AJ303" s="33"/>
      <c r="AK303" s="118"/>
      <c r="AL303" s="118"/>
      <c r="AM303" s="118"/>
      <c r="AN303" s="118"/>
      <c r="AO303" s="34"/>
    </row>
    <row r="304" spans="1:41" ht="39.950000000000003" customHeight="1" thickBot="1" x14ac:dyDescent="0.25">
      <c r="A304" s="920"/>
      <c r="B304" s="456"/>
      <c r="C304" s="495"/>
      <c r="D304" s="510"/>
      <c r="E304" s="513"/>
      <c r="F304" s="510"/>
      <c r="G304" s="258"/>
      <c r="H304" s="546"/>
      <c r="I304" s="262"/>
      <c r="J304" s="262"/>
      <c r="K304" s="245"/>
      <c r="L304" s="903"/>
      <c r="M304" s="250"/>
      <c r="N304" s="71" t="s">
        <v>49</v>
      </c>
      <c r="O304" s="141">
        <v>0</v>
      </c>
      <c r="P304" s="136">
        <v>0</v>
      </c>
      <c r="Q304" s="136">
        <v>0</v>
      </c>
      <c r="R304" s="165">
        <v>0</v>
      </c>
      <c r="S304" s="9">
        <f t="shared" ref="S304" si="1208">SUM(O304:O304)*M303</f>
        <v>0</v>
      </c>
      <c r="T304" s="10">
        <f t="shared" ref="T304" si="1209">SUM(P304:P304)*M303</f>
        <v>0</v>
      </c>
      <c r="U304" s="10">
        <f t="shared" ref="U304" si="1210">SUM(Q304:Q304)*M303</f>
        <v>0</v>
      </c>
      <c r="V304" s="10">
        <f t="shared" ref="V304" si="1211">SUM(R304:R304)*M303</f>
        <v>0</v>
      </c>
      <c r="W304" s="102">
        <f t="shared" si="1188"/>
        <v>0</v>
      </c>
      <c r="X304" s="236"/>
      <c r="Y304" s="236"/>
      <c r="Z304" s="236"/>
      <c r="AA304" s="236"/>
      <c r="AB304" s="239"/>
      <c r="AC304" s="559"/>
      <c r="AD304" s="491"/>
      <c r="AE304" s="267"/>
      <c r="AF304" s="267"/>
      <c r="AG304" s="898"/>
      <c r="AH304" s="662"/>
      <c r="AI304" s="916"/>
      <c r="AJ304" s="33"/>
      <c r="AK304" s="118"/>
      <c r="AL304" s="118"/>
      <c r="AM304" s="118"/>
      <c r="AN304" s="118"/>
      <c r="AO304" s="34"/>
    </row>
    <row r="305" spans="1:41" ht="39.950000000000003" customHeight="1" x14ac:dyDescent="0.2">
      <c r="A305" s="920"/>
      <c r="B305" s="456"/>
      <c r="C305" s="495"/>
      <c r="D305" s="510"/>
      <c r="E305" s="513"/>
      <c r="F305" s="510"/>
      <c r="G305" s="258"/>
      <c r="H305" s="546"/>
      <c r="I305" s="262"/>
      <c r="J305" s="262"/>
      <c r="K305" s="245"/>
      <c r="L305" s="566" t="s">
        <v>363</v>
      </c>
      <c r="M305" s="252">
        <v>0.3</v>
      </c>
      <c r="N305" s="70" t="s">
        <v>43</v>
      </c>
      <c r="O305" s="185">
        <v>0</v>
      </c>
      <c r="P305" s="186">
        <v>0</v>
      </c>
      <c r="Q305" s="186">
        <v>0</v>
      </c>
      <c r="R305" s="206">
        <v>1</v>
      </c>
      <c r="S305" s="14">
        <f t="shared" ref="S305" si="1212">SUM(O305:O305)*M305</f>
        <v>0</v>
      </c>
      <c r="T305" s="15">
        <f t="shared" ref="T305" si="1213">SUM(P305:P305)*M305</f>
        <v>0</v>
      </c>
      <c r="U305" s="15">
        <f t="shared" ref="U305" si="1214">SUM(Q305:Q305)*M305</f>
        <v>0</v>
      </c>
      <c r="V305" s="15">
        <f t="shared" ref="V305" si="1215">SUM(R305:R305)*M305</f>
        <v>0.3</v>
      </c>
      <c r="W305" s="103">
        <f t="shared" si="1188"/>
        <v>0.3</v>
      </c>
      <c r="X305" s="236"/>
      <c r="Y305" s="236"/>
      <c r="Z305" s="236"/>
      <c r="AA305" s="236"/>
      <c r="AB305" s="239"/>
      <c r="AC305" s="559"/>
      <c r="AD305" s="492" t="s">
        <v>330</v>
      </c>
      <c r="AE305" s="266" t="str">
        <f t="shared" ref="AE305" si="1216">+IF(O306&gt;O305,"SUPERADA",IF(O306=O305,"EQUILIBRADA",IF(O306&lt;O305,"PARA MEJORAR")))</f>
        <v>EQUILIBRADA</v>
      </c>
      <c r="AF305" s="266" t="str">
        <f>IF(COUNTIF(AE305:AE306,"PARA MEJORAR")&gt;=1,"PARA MEJORAR","BIEN")</f>
        <v>BIEN</v>
      </c>
      <c r="AG305" s="898"/>
      <c r="AH305" s="662"/>
      <c r="AI305" s="916"/>
      <c r="AJ305" s="30"/>
      <c r="AK305" s="31"/>
      <c r="AL305" s="31"/>
      <c r="AM305" s="31"/>
      <c r="AN305" s="31"/>
      <c r="AO305" s="32"/>
    </row>
    <row r="306" spans="1:41" ht="39.950000000000003" customHeight="1" thickBot="1" x14ac:dyDescent="0.25">
      <c r="A306" s="920"/>
      <c r="B306" s="456"/>
      <c r="C306" s="495"/>
      <c r="D306" s="510"/>
      <c r="E306" s="513"/>
      <c r="F306" s="510"/>
      <c r="G306" s="274"/>
      <c r="H306" s="547"/>
      <c r="I306" s="276"/>
      <c r="J306" s="276"/>
      <c r="K306" s="246"/>
      <c r="L306" s="568"/>
      <c r="M306" s="256"/>
      <c r="N306" s="72" t="s">
        <v>49</v>
      </c>
      <c r="O306" s="167">
        <v>0</v>
      </c>
      <c r="P306" s="158">
        <v>0</v>
      </c>
      <c r="Q306" s="158">
        <v>0</v>
      </c>
      <c r="R306" s="168">
        <v>0</v>
      </c>
      <c r="S306" s="22">
        <f t="shared" ref="S306" si="1217">SUM(O306:O306)*M305</f>
        <v>0</v>
      </c>
      <c r="T306" s="23">
        <f t="shared" ref="T306" si="1218">SUM(P306:P306)*M305</f>
        <v>0</v>
      </c>
      <c r="U306" s="23">
        <f t="shared" ref="U306" si="1219">SUM(Q306:Q306)*M305</f>
        <v>0</v>
      </c>
      <c r="V306" s="23">
        <f t="shared" ref="V306" si="1220">SUM(R306:R306)*M305</f>
        <v>0</v>
      </c>
      <c r="W306" s="105">
        <f t="shared" si="1188"/>
        <v>0</v>
      </c>
      <c r="X306" s="237"/>
      <c r="Y306" s="237"/>
      <c r="Z306" s="237"/>
      <c r="AA306" s="237"/>
      <c r="AB306" s="432"/>
      <c r="AC306" s="559"/>
      <c r="AD306" s="493"/>
      <c r="AE306" s="267"/>
      <c r="AF306" s="377"/>
      <c r="AG306" s="898"/>
      <c r="AH306" s="662"/>
      <c r="AI306" s="916"/>
      <c r="AJ306" s="33"/>
      <c r="AK306" s="118"/>
      <c r="AL306" s="118"/>
      <c r="AM306" s="118"/>
      <c r="AN306" s="118"/>
      <c r="AO306" s="34"/>
    </row>
    <row r="307" spans="1:41" ht="39.950000000000003" customHeight="1" x14ac:dyDescent="0.2">
      <c r="A307" s="920"/>
      <c r="B307" s="456"/>
      <c r="C307" s="495"/>
      <c r="D307" s="510"/>
      <c r="E307" s="513"/>
      <c r="F307" s="510"/>
      <c r="G307" s="257" t="s">
        <v>364</v>
      </c>
      <c r="H307" s="548">
        <v>40</v>
      </c>
      <c r="I307" s="524" t="s">
        <v>365</v>
      </c>
      <c r="J307" s="524" t="s">
        <v>280</v>
      </c>
      <c r="K307" s="244">
        <v>0</v>
      </c>
      <c r="L307" s="910" t="s">
        <v>366</v>
      </c>
      <c r="M307" s="249">
        <v>1</v>
      </c>
      <c r="N307" s="73" t="s">
        <v>43</v>
      </c>
      <c r="O307" s="184">
        <v>0.1</v>
      </c>
      <c r="P307" s="176">
        <v>0.3</v>
      </c>
      <c r="Q307" s="176">
        <v>0.6</v>
      </c>
      <c r="R307" s="205">
        <v>1</v>
      </c>
      <c r="S307" s="6">
        <f t="shared" ref="S307" si="1221">SUM(O307:O307)*M307</f>
        <v>0.1</v>
      </c>
      <c r="T307" s="7">
        <f t="shared" ref="T307" si="1222">SUM(P307:P307)*M307</f>
        <v>0.3</v>
      </c>
      <c r="U307" s="7">
        <f t="shared" ref="U307" si="1223">SUM(Q307:Q307)*M307</f>
        <v>0.6</v>
      </c>
      <c r="V307" s="7">
        <f t="shared" ref="V307" si="1224">SUM(R307:R307)*M307</f>
        <v>1</v>
      </c>
      <c r="W307" s="101">
        <f t="shared" si="1188"/>
        <v>1</v>
      </c>
      <c r="X307" s="235">
        <f>+S308</f>
        <v>0</v>
      </c>
      <c r="Y307" s="235">
        <f>+T308</f>
        <v>0</v>
      </c>
      <c r="Z307" s="235">
        <f>+U308</f>
        <v>0</v>
      </c>
      <c r="AA307" s="235">
        <f>+V308</f>
        <v>0</v>
      </c>
      <c r="AB307" s="238">
        <f>+W308</f>
        <v>0</v>
      </c>
      <c r="AC307" s="559"/>
      <c r="AD307" s="490" t="s">
        <v>367</v>
      </c>
      <c r="AE307" s="266" t="str">
        <f t="shared" ref="AE307" si="1225">+IF(O308&gt;O307,"SUPERADA",IF(O308=O307,"EQUILIBRADA",IF(O308&lt;O307,"PARA MEJORAR")))</f>
        <v>PARA MEJORAR</v>
      </c>
      <c r="AF307" s="82"/>
      <c r="AG307" s="898"/>
      <c r="AH307" s="662"/>
      <c r="AI307" s="916"/>
      <c r="AJ307" s="33"/>
      <c r="AK307" s="118"/>
      <c r="AL307" s="118"/>
      <c r="AM307" s="118"/>
      <c r="AN307" s="118"/>
      <c r="AO307" s="34"/>
    </row>
    <row r="308" spans="1:41" ht="39.950000000000003" customHeight="1" thickBot="1" x14ac:dyDescent="0.25">
      <c r="A308" s="920"/>
      <c r="B308" s="456"/>
      <c r="C308" s="495"/>
      <c r="D308" s="510"/>
      <c r="E308" s="513"/>
      <c r="F308" s="511"/>
      <c r="G308" s="274"/>
      <c r="H308" s="483"/>
      <c r="I308" s="526"/>
      <c r="J308" s="526"/>
      <c r="K308" s="246"/>
      <c r="L308" s="912"/>
      <c r="M308" s="256"/>
      <c r="N308" s="72" t="s">
        <v>49</v>
      </c>
      <c r="O308" s="147">
        <v>0</v>
      </c>
      <c r="P308" s="138">
        <v>0</v>
      </c>
      <c r="Q308" s="138">
        <v>0</v>
      </c>
      <c r="R308" s="166">
        <v>0</v>
      </c>
      <c r="S308" s="20">
        <f t="shared" ref="S308" si="1226">SUM(O308:O308)*M307</f>
        <v>0</v>
      </c>
      <c r="T308" s="21">
        <f t="shared" ref="T308" si="1227">SUM(P308:P308)*M307</f>
        <v>0</v>
      </c>
      <c r="U308" s="21">
        <f t="shared" ref="U308" si="1228">SUM(Q308:Q308)*M307</f>
        <v>0</v>
      </c>
      <c r="V308" s="21">
        <f t="shared" ref="V308" si="1229">SUM(R308:R308)*M307</f>
        <v>0</v>
      </c>
      <c r="W308" s="104">
        <f t="shared" si="1188"/>
        <v>0</v>
      </c>
      <c r="X308" s="237"/>
      <c r="Y308" s="237"/>
      <c r="Z308" s="237"/>
      <c r="AA308" s="237"/>
      <c r="AB308" s="432"/>
      <c r="AC308" s="559"/>
      <c r="AD308" s="904"/>
      <c r="AE308" s="267"/>
      <c r="AF308" s="82"/>
      <c r="AG308" s="898"/>
      <c r="AH308" s="662"/>
      <c r="AI308" s="916"/>
      <c r="AJ308" s="33"/>
      <c r="AK308" s="118"/>
      <c r="AL308" s="118"/>
      <c r="AM308" s="118"/>
      <c r="AN308" s="118"/>
      <c r="AO308" s="34"/>
    </row>
    <row r="309" spans="1:41" ht="39.950000000000003" customHeight="1" x14ac:dyDescent="0.2">
      <c r="A309" s="920"/>
      <c r="B309" s="456"/>
      <c r="C309" s="495"/>
      <c r="D309" s="510"/>
      <c r="E309" s="512">
        <v>24</v>
      </c>
      <c r="F309" s="509" t="s">
        <v>368</v>
      </c>
      <c r="G309" s="257" t="s">
        <v>369</v>
      </c>
      <c r="H309" s="545">
        <v>41</v>
      </c>
      <c r="I309" s="261" t="s">
        <v>370</v>
      </c>
      <c r="J309" s="261" t="s">
        <v>280</v>
      </c>
      <c r="K309" s="244">
        <v>0</v>
      </c>
      <c r="L309" s="910" t="s">
        <v>371</v>
      </c>
      <c r="M309" s="249">
        <v>0.5</v>
      </c>
      <c r="N309" s="73" t="s">
        <v>43</v>
      </c>
      <c r="O309" s="184">
        <v>0</v>
      </c>
      <c r="P309" s="176">
        <v>0.1</v>
      </c>
      <c r="Q309" s="176">
        <v>0.5</v>
      </c>
      <c r="R309" s="205">
        <v>1</v>
      </c>
      <c r="S309" s="14">
        <f t="shared" ref="S309" si="1230">SUM(O309:O309)*M309</f>
        <v>0</v>
      </c>
      <c r="T309" s="15">
        <f t="shared" ref="T309" si="1231">SUM(P309:P309)*M309</f>
        <v>0.05</v>
      </c>
      <c r="U309" s="15">
        <f t="shared" ref="U309" si="1232">SUM(Q309:Q309)*M309</f>
        <v>0.25</v>
      </c>
      <c r="V309" s="15">
        <f t="shared" ref="V309" si="1233">SUM(R309:R309)*M309</f>
        <v>0.5</v>
      </c>
      <c r="W309" s="103">
        <f t="shared" si="1188"/>
        <v>0.5</v>
      </c>
      <c r="X309" s="235">
        <f>+S310+S312</f>
        <v>0</v>
      </c>
      <c r="Y309" s="235">
        <f>+T310+T312</f>
        <v>0</v>
      </c>
      <c r="Z309" s="235">
        <f>+U310+U312</f>
        <v>0</v>
      </c>
      <c r="AA309" s="235">
        <f>+V310+V312</f>
        <v>0</v>
      </c>
      <c r="AB309" s="238">
        <f>+W310+W312</f>
        <v>0</v>
      </c>
      <c r="AC309" s="559"/>
      <c r="AD309" s="490" t="s">
        <v>372</v>
      </c>
      <c r="AE309" s="266" t="str">
        <f t="shared" ref="AE309" si="1234">+IF(O310&gt;O309,"SUPERADA",IF(O310=O309,"EQUILIBRADA",IF(O310&lt;O309,"PARA MEJORAR")))</f>
        <v>EQUILIBRADA</v>
      </c>
      <c r="AF309" s="377"/>
      <c r="AG309" s="898"/>
      <c r="AH309" s="662"/>
      <c r="AI309" s="916"/>
      <c r="AJ309" s="33"/>
      <c r="AK309" s="118"/>
      <c r="AL309" s="118"/>
      <c r="AM309" s="118"/>
      <c r="AN309" s="118"/>
      <c r="AO309" s="34"/>
    </row>
    <row r="310" spans="1:41" ht="39.950000000000003" customHeight="1" thickBot="1" x14ac:dyDescent="0.25">
      <c r="A310" s="920"/>
      <c r="B310" s="456"/>
      <c r="C310" s="495"/>
      <c r="D310" s="510"/>
      <c r="E310" s="513"/>
      <c r="F310" s="510"/>
      <c r="G310" s="258"/>
      <c r="H310" s="546"/>
      <c r="I310" s="262"/>
      <c r="J310" s="262"/>
      <c r="K310" s="245"/>
      <c r="L310" s="911"/>
      <c r="M310" s="250"/>
      <c r="N310" s="71" t="s">
        <v>49</v>
      </c>
      <c r="O310" s="141">
        <v>0</v>
      </c>
      <c r="P310" s="136">
        <v>0</v>
      </c>
      <c r="Q310" s="136">
        <v>0</v>
      </c>
      <c r="R310" s="165">
        <v>0</v>
      </c>
      <c r="S310" s="9">
        <f t="shared" ref="S310" si="1235">SUM(O310:O310)*M309</f>
        <v>0</v>
      </c>
      <c r="T310" s="10">
        <f t="shared" ref="T310" si="1236">SUM(P310:P310)*M309</f>
        <v>0</v>
      </c>
      <c r="U310" s="10">
        <f t="shared" ref="U310" si="1237">SUM(Q310:Q310)*M309</f>
        <v>0</v>
      </c>
      <c r="V310" s="10">
        <f t="shared" ref="V310" si="1238">SUM(R310:R310)*M309</f>
        <v>0</v>
      </c>
      <c r="W310" s="102">
        <f t="shared" si="1188"/>
        <v>0</v>
      </c>
      <c r="X310" s="236"/>
      <c r="Y310" s="236"/>
      <c r="Z310" s="236"/>
      <c r="AA310" s="236"/>
      <c r="AB310" s="239"/>
      <c r="AC310" s="559"/>
      <c r="AD310" s="904"/>
      <c r="AE310" s="267"/>
      <c r="AF310" s="377"/>
      <c r="AG310" s="898"/>
      <c r="AH310" s="662"/>
      <c r="AI310" s="916"/>
      <c r="AJ310" s="33"/>
      <c r="AK310" s="118"/>
      <c r="AL310" s="118"/>
      <c r="AM310" s="118"/>
      <c r="AN310" s="118"/>
      <c r="AO310" s="34"/>
    </row>
    <row r="311" spans="1:41" ht="39.950000000000003" customHeight="1" x14ac:dyDescent="0.2">
      <c r="A311" s="920"/>
      <c r="B311" s="456"/>
      <c r="C311" s="495"/>
      <c r="D311" s="510"/>
      <c r="E311" s="513"/>
      <c r="F311" s="510"/>
      <c r="G311" s="258"/>
      <c r="H311" s="546"/>
      <c r="I311" s="262"/>
      <c r="J311" s="262"/>
      <c r="K311" s="245"/>
      <c r="L311" s="566" t="s">
        <v>373</v>
      </c>
      <c r="M311" s="252">
        <v>0.5</v>
      </c>
      <c r="N311" s="70" t="s">
        <v>43</v>
      </c>
      <c r="O311" s="185">
        <v>0.3</v>
      </c>
      <c r="P311" s="186">
        <v>0.6</v>
      </c>
      <c r="Q311" s="186">
        <v>0.8</v>
      </c>
      <c r="R311" s="206">
        <v>1</v>
      </c>
      <c r="S311" s="14">
        <f t="shared" ref="S311" si="1239">SUM(O311:O311)*M311</f>
        <v>0.15</v>
      </c>
      <c r="T311" s="15">
        <f t="shared" ref="T311" si="1240">SUM(P311:P311)*M311</f>
        <v>0.3</v>
      </c>
      <c r="U311" s="15">
        <f t="shared" ref="U311" si="1241">SUM(Q311:Q311)*M311</f>
        <v>0.4</v>
      </c>
      <c r="V311" s="15">
        <f t="shared" ref="V311" si="1242">SUM(R311:R311)*M311</f>
        <v>0.5</v>
      </c>
      <c r="W311" s="103">
        <f t="shared" si="1188"/>
        <v>0.5</v>
      </c>
      <c r="X311" s="236"/>
      <c r="Y311" s="236"/>
      <c r="Z311" s="236"/>
      <c r="AA311" s="236"/>
      <c r="AB311" s="239"/>
      <c r="AC311" s="559"/>
      <c r="AD311" s="904" t="s">
        <v>374</v>
      </c>
      <c r="AE311" s="266" t="str">
        <f t="shared" ref="AE311" si="1243">+IF(O312&gt;O311,"SUPERADA",IF(O312=O311,"EQUILIBRADA",IF(O312&lt;O311,"PARA MEJORAR")))</f>
        <v>PARA MEJORAR</v>
      </c>
      <c r="AF311" s="266" t="str">
        <f>IF(COUNTIF(AE311:AE314,"PARA MEJORAR")&gt;=1,"PARA MEJORAR","BIEN")</f>
        <v>PARA MEJORAR</v>
      </c>
      <c r="AG311" s="898"/>
      <c r="AH311" s="662"/>
      <c r="AI311" s="916"/>
      <c r="AJ311" s="30"/>
      <c r="AK311" s="31"/>
      <c r="AL311" s="31"/>
      <c r="AM311" s="31"/>
      <c r="AN311" s="31"/>
      <c r="AO311" s="32"/>
    </row>
    <row r="312" spans="1:41" ht="39.950000000000003" customHeight="1" thickBot="1" x14ac:dyDescent="0.25">
      <c r="A312" s="920"/>
      <c r="B312" s="456"/>
      <c r="C312" s="495"/>
      <c r="D312" s="510"/>
      <c r="E312" s="513"/>
      <c r="F312" s="510"/>
      <c r="G312" s="258"/>
      <c r="H312" s="547"/>
      <c r="I312" s="276"/>
      <c r="J312" s="276"/>
      <c r="K312" s="246"/>
      <c r="L312" s="905"/>
      <c r="M312" s="265"/>
      <c r="N312" s="72" t="s">
        <v>49</v>
      </c>
      <c r="O312" s="147">
        <v>0</v>
      </c>
      <c r="P312" s="138">
        <v>0</v>
      </c>
      <c r="Q312" s="138">
        <v>0</v>
      </c>
      <c r="R312" s="166">
        <v>0</v>
      </c>
      <c r="S312" s="22">
        <f t="shared" ref="S312" si="1244">SUM(O312:O312)*M311</f>
        <v>0</v>
      </c>
      <c r="T312" s="23">
        <f t="shared" ref="T312" si="1245">SUM(P312:P312)*M311</f>
        <v>0</v>
      </c>
      <c r="U312" s="23">
        <f t="shared" ref="U312" si="1246">SUM(Q312:Q312)*M311</f>
        <v>0</v>
      </c>
      <c r="V312" s="23">
        <f t="shared" ref="V312" si="1247">SUM(R312:R312)*M311</f>
        <v>0</v>
      </c>
      <c r="W312" s="105">
        <f t="shared" si="1188"/>
        <v>0</v>
      </c>
      <c r="X312" s="237"/>
      <c r="Y312" s="237"/>
      <c r="Z312" s="237"/>
      <c r="AA312" s="237"/>
      <c r="AB312" s="432"/>
      <c r="AC312" s="559"/>
      <c r="AD312" s="493"/>
      <c r="AE312" s="267"/>
      <c r="AF312" s="377"/>
      <c r="AG312" s="898"/>
      <c r="AH312" s="662"/>
      <c r="AI312" s="916"/>
      <c r="AJ312" s="33"/>
      <c r="AK312" s="118"/>
      <c r="AL312" s="118"/>
      <c r="AM312" s="118"/>
      <c r="AN312" s="118"/>
      <c r="AO312" s="34"/>
    </row>
    <row r="313" spans="1:41" ht="39.950000000000003" customHeight="1" x14ac:dyDescent="0.2">
      <c r="A313" s="920"/>
      <c r="B313" s="456"/>
      <c r="C313" s="495"/>
      <c r="D313" s="510"/>
      <c r="E313" s="513"/>
      <c r="F313" s="510"/>
      <c r="G313" s="257" t="s">
        <v>375</v>
      </c>
      <c r="H313" s="259">
        <v>42</v>
      </c>
      <c r="I313" s="261" t="s">
        <v>376</v>
      </c>
      <c r="J313" s="261" t="s">
        <v>280</v>
      </c>
      <c r="K313" s="244">
        <v>0</v>
      </c>
      <c r="L313" s="549" t="s">
        <v>377</v>
      </c>
      <c r="M313" s="249">
        <v>0.2</v>
      </c>
      <c r="N313" s="73" t="s">
        <v>43</v>
      </c>
      <c r="O313" s="184">
        <v>0.25</v>
      </c>
      <c r="P313" s="176">
        <v>0.5</v>
      </c>
      <c r="Q313" s="176">
        <v>0.75</v>
      </c>
      <c r="R313" s="207">
        <v>1</v>
      </c>
      <c r="S313" s="6">
        <f>SUM(O313:O313)*M313</f>
        <v>0.05</v>
      </c>
      <c r="T313" s="7">
        <f t="shared" ref="T313" si="1248">SUM(P313:P313)*M313</f>
        <v>0.1</v>
      </c>
      <c r="U313" s="7">
        <f t="shared" ref="U313" si="1249">SUM(Q313:Q313)*M313</f>
        <v>0.15000000000000002</v>
      </c>
      <c r="V313" s="7">
        <f t="shared" ref="V313" si="1250">SUM(R313:R313)*M313</f>
        <v>0.2</v>
      </c>
      <c r="W313" s="101">
        <f t="shared" si="1188"/>
        <v>0.2</v>
      </c>
      <c r="X313" s="235">
        <f>+S314+S316</f>
        <v>0</v>
      </c>
      <c r="Y313" s="235">
        <f>+T314+T316</f>
        <v>0</v>
      </c>
      <c r="Z313" s="235">
        <f>+U314+U316</f>
        <v>0</v>
      </c>
      <c r="AA313" s="235">
        <f>+V314+V316</f>
        <v>0</v>
      </c>
      <c r="AB313" s="238">
        <f>+W314+W316</f>
        <v>0</v>
      </c>
      <c r="AC313" s="559"/>
      <c r="AD313" s="490" t="s">
        <v>374</v>
      </c>
      <c r="AE313" s="266" t="str">
        <f t="shared" ref="AE313" si="1251">+IF(O314&gt;O313,"SUPERADA",IF(O314=O313,"EQUILIBRADA",IF(O314&lt;O313,"PARA MEJORAR")))</f>
        <v>PARA MEJORAR</v>
      </c>
      <c r="AF313" s="377"/>
      <c r="AG313" s="898"/>
      <c r="AH313" s="662"/>
      <c r="AI313" s="916"/>
      <c r="AJ313" s="33"/>
      <c r="AK313" s="118"/>
      <c r="AL313" s="118"/>
      <c r="AM313" s="118"/>
      <c r="AN313" s="118"/>
      <c r="AO313" s="34"/>
    </row>
    <row r="314" spans="1:41" ht="39.950000000000003" customHeight="1" thickBot="1" x14ac:dyDescent="0.25">
      <c r="A314" s="920"/>
      <c r="B314" s="456"/>
      <c r="C314" s="495"/>
      <c r="D314" s="510"/>
      <c r="E314" s="513"/>
      <c r="F314" s="510"/>
      <c r="G314" s="258"/>
      <c r="H314" s="260"/>
      <c r="I314" s="262"/>
      <c r="J314" s="262"/>
      <c r="K314" s="245"/>
      <c r="L314" s="550"/>
      <c r="M314" s="250"/>
      <c r="N314" s="71" t="s">
        <v>49</v>
      </c>
      <c r="O314" s="141">
        <v>0</v>
      </c>
      <c r="P314" s="136">
        <v>0</v>
      </c>
      <c r="Q314" s="136">
        <v>0</v>
      </c>
      <c r="R314" s="165">
        <v>0</v>
      </c>
      <c r="S314" s="9">
        <f t="shared" ref="S314" si="1252">SUM(O314:O314)*M313</f>
        <v>0</v>
      </c>
      <c r="T314" s="10">
        <f t="shared" ref="T314" si="1253">SUM(P314:P314)*M313</f>
        <v>0</v>
      </c>
      <c r="U314" s="10">
        <f t="shared" ref="U314" si="1254">SUM(Q314:Q314)*M313</f>
        <v>0</v>
      </c>
      <c r="V314" s="10">
        <f t="shared" ref="V314" si="1255">SUM(R314:R314)*M313</f>
        <v>0</v>
      </c>
      <c r="W314" s="102">
        <f t="shared" si="1188"/>
        <v>0</v>
      </c>
      <c r="X314" s="236"/>
      <c r="Y314" s="236"/>
      <c r="Z314" s="236"/>
      <c r="AA314" s="236"/>
      <c r="AB314" s="239"/>
      <c r="AC314" s="559"/>
      <c r="AD314" s="491"/>
      <c r="AE314" s="267"/>
      <c r="AF314" s="267"/>
      <c r="AG314" s="899"/>
      <c r="AH314" s="662"/>
      <c r="AI314" s="916"/>
      <c r="AJ314" s="33"/>
      <c r="AK314" s="118"/>
      <c r="AL314" s="118"/>
      <c r="AM314" s="118"/>
      <c r="AN314" s="118"/>
      <c r="AO314" s="34"/>
    </row>
    <row r="315" spans="1:41" ht="39.950000000000003" customHeight="1" x14ac:dyDescent="0.2">
      <c r="A315" s="920"/>
      <c r="B315" s="456"/>
      <c r="C315" s="495"/>
      <c r="D315" s="510"/>
      <c r="E315" s="513"/>
      <c r="F315" s="510"/>
      <c r="G315" s="258"/>
      <c r="H315" s="260"/>
      <c r="I315" s="262"/>
      <c r="J315" s="262"/>
      <c r="K315" s="245"/>
      <c r="L315" s="550" t="s">
        <v>378</v>
      </c>
      <c r="M315" s="252">
        <v>0.8</v>
      </c>
      <c r="N315" s="70" t="s">
        <v>43</v>
      </c>
      <c r="O315" s="185">
        <v>0.25</v>
      </c>
      <c r="P315" s="186">
        <v>0.5</v>
      </c>
      <c r="Q315" s="186">
        <v>0.75</v>
      </c>
      <c r="R315" s="206">
        <v>1</v>
      </c>
      <c r="S315" s="14">
        <f t="shared" ref="S315" si="1256">SUM(O315:O315)*M315</f>
        <v>0.2</v>
      </c>
      <c r="T315" s="15">
        <f t="shared" ref="T315" si="1257">SUM(P315:P315)*M315</f>
        <v>0.4</v>
      </c>
      <c r="U315" s="15">
        <f t="shared" ref="U315" si="1258">SUM(Q315:Q315)*M315</f>
        <v>0.60000000000000009</v>
      </c>
      <c r="V315" s="15">
        <f t="shared" ref="V315" si="1259">SUM(R315:R315)*M315</f>
        <v>0.8</v>
      </c>
      <c r="W315" s="103">
        <f t="shared" si="1188"/>
        <v>0.8</v>
      </c>
      <c r="X315" s="236"/>
      <c r="Y315" s="236"/>
      <c r="Z315" s="236"/>
      <c r="AA315" s="236"/>
      <c r="AB315" s="239"/>
      <c r="AC315" s="559"/>
      <c r="AD315" s="490" t="s">
        <v>374</v>
      </c>
      <c r="AE315" s="266" t="str">
        <f t="shared" ref="AE315" si="1260">+IF(O316&gt;O315,"SUPERADA",IF(O316=O315,"EQUILIBRADA",IF(O316&lt;O315,"PARA MEJORAR")))</f>
        <v>PARA MEJORAR</v>
      </c>
      <c r="AF315" s="266" t="str">
        <f>IF(COUNTIF(AE315:AE326,"PARA MEJORAR")&gt;=1,"PARA MEJORAR","BIEN")</f>
        <v>PARA MEJORAR</v>
      </c>
      <c r="AG315" s="897" t="str">
        <f>IF(COUNTIF(AF315:AF326,"PARA MEJORAR")&gt;=1,"PARA MEJORAR","BIEN")</f>
        <v>PARA MEJORAR</v>
      </c>
      <c r="AH315" s="662"/>
      <c r="AI315" s="916"/>
      <c r="AJ315" s="30"/>
      <c r="AK315" s="31"/>
      <c r="AL315" s="31"/>
      <c r="AM315" s="31"/>
      <c r="AN315" s="31"/>
      <c r="AO315" s="32"/>
    </row>
    <row r="316" spans="1:41" ht="39.950000000000003" customHeight="1" thickBot="1" x14ac:dyDescent="0.25">
      <c r="A316" s="920"/>
      <c r="B316" s="456"/>
      <c r="C316" s="496"/>
      <c r="D316" s="510"/>
      <c r="E316" s="514"/>
      <c r="F316" s="511"/>
      <c r="G316" s="258"/>
      <c r="H316" s="260"/>
      <c r="I316" s="262"/>
      <c r="J316" s="262"/>
      <c r="K316" s="245"/>
      <c r="L316" s="566"/>
      <c r="M316" s="265"/>
      <c r="N316" s="74" t="s">
        <v>49</v>
      </c>
      <c r="O316" s="147">
        <v>0</v>
      </c>
      <c r="P316" s="138">
        <v>0</v>
      </c>
      <c r="Q316" s="138">
        <v>0</v>
      </c>
      <c r="R316" s="166">
        <v>0</v>
      </c>
      <c r="S316" s="20">
        <f t="shared" ref="S316" si="1261">SUM(O316:O316)*M315</f>
        <v>0</v>
      </c>
      <c r="T316" s="21">
        <f t="shared" ref="T316" si="1262">SUM(P316:P316)*M315</f>
        <v>0</v>
      </c>
      <c r="U316" s="21">
        <f t="shared" ref="U316" si="1263">SUM(Q316:Q316)*M315</f>
        <v>0</v>
      </c>
      <c r="V316" s="21">
        <f t="shared" ref="V316" si="1264">SUM(R316:R316)*M315</f>
        <v>0</v>
      </c>
      <c r="W316" s="104">
        <f t="shared" si="1188"/>
        <v>0</v>
      </c>
      <c r="X316" s="237"/>
      <c r="Y316" s="237"/>
      <c r="Z316" s="237"/>
      <c r="AA316" s="237"/>
      <c r="AB316" s="432"/>
      <c r="AC316" s="559"/>
      <c r="AD316" s="491"/>
      <c r="AE316" s="267"/>
      <c r="AF316" s="377"/>
      <c r="AG316" s="898"/>
      <c r="AH316" s="662"/>
      <c r="AI316" s="916"/>
      <c r="AJ316" s="33"/>
      <c r="AK316" s="118"/>
      <c r="AL316" s="118"/>
      <c r="AM316" s="118"/>
      <c r="AN316" s="118"/>
      <c r="AO316" s="34"/>
    </row>
    <row r="317" spans="1:41" ht="39.950000000000003" customHeight="1" x14ac:dyDescent="0.2">
      <c r="A317" s="920"/>
      <c r="B317" s="456"/>
      <c r="C317" s="495">
        <v>21</v>
      </c>
      <c r="D317" s="509" t="s">
        <v>379</v>
      </c>
      <c r="E317" s="512">
        <v>25</v>
      </c>
      <c r="F317" s="509" t="s">
        <v>380</v>
      </c>
      <c r="G317" s="257" t="s">
        <v>381</v>
      </c>
      <c r="H317" s="259">
        <v>43</v>
      </c>
      <c r="I317" s="261" t="s">
        <v>370</v>
      </c>
      <c r="J317" s="261" t="s">
        <v>280</v>
      </c>
      <c r="K317" s="244">
        <v>0</v>
      </c>
      <c r="L317" s="549" t="s">
        <v>382</v>
      </c>
      <c r="M317" s="249">
        <v>0.35</v>
      </c>
      <c r="N317" s="73" t="s">
        <v>43</v>
      </c>
      <c r="O317" s="184">
        <v>0.1</v>
      </c>
      <c r="P317" s="176">
        <v>0.3</v>
      </c>
      <c r="Q317" s="180">
        <v>0.6</v>
      </c>
      <c r="R317" s="207">
        <v>1</v>
      </c>
      <c r="S317" s="6">
        <f t="shared" ref="S317" si="1265">SUM(O317:O317)*M317</f>
        <v>3.4999999999999996E-2</v>
      </c>
      <c r="T317" s="7">
        <f t="shared" ref="T317" si="1266">SUM(P317:P317)*M317</f>
        <v>0.105</v>
      </c>
      <c r="U317" s="7">
        <f t="shared" ref="U317" si="1267">SUM(Q317:Q317)*M317</f>
        <v>0.21</v>
      </c>
      <c r="V317" s="7">
        <f t="shared" ref="V317" si="1268">SUM(R317:R317)*M317</f>
        <v>0.35</v>
      </c>
      <c r="W317" s="101">
        <f t="shared" si="1188"/>
        <v>0.35</v>
      </c>
      <c r="X317" s="235">
        <f>+S318+S324+S326+S328+S320+S322</f>
        <v>0</v>
      </c>
      <c r="Y317" s="235">
        <f>+T318+T324+T326+T328+T320+T322</f>
        <v>0</v>
      </c>
      <c r="Z317" s="235">
        <f>+U318+U324+U326+U328+U320+U322</f>
        <v>0</v>
      </c>
      <c r="AA317" s="235">
        <f>+V318+V324+V326+V328+V320+V322</f>
        <v>0</v>
      </c>
      <c r="AB317" s="238">
        <f>+W318+W324+W326+W328+W320+W322</f>
        <v>0</v>
      </c>
      <c r="AC317" s="559"/>
      <c r="AD317" s="490" t="s">
        <v>383</v>
      </c>
      <c r="AE317" s="266" t="str">
        <f t="shared" ref="AE317" si="1269">+IF(O318&gt;O317,"SUPERADA",IF(O318=O317,"EQUILIBRADA",IF(O318&lt;O317,"PARA MEJORAR")))</f>
        <v>PARA MEJORAR</v>
      </c>
      <c r="AF317" s="377"/>
      <c r="AG317" s="898"/>
      <c r="AH317" s="662"/>
      <c r="AI317" s="916"/>
      <c r="AJ317" s="33"/>
      <c r="AK317" s="118"/>
      <c r="AL317" s="118"/>
      <c r="AM317" s="118"/>
      <c r="AN317" s="118"/>
      <c r="AO317" s="34"/>
    </row>
    <row r="318" spans="1:41" ht="39.950000000000003" customHeight="1" thickBot="1" x14ac:dyDescent="0.25">
      <c r="A318" s="920"/>
      <c r="B318" s="456"/>
      <c r="C318" s="495"/>
      <c r="D318" s="510"/>
      <c r="E318" s="513"/>
      <c r="F318" s="510"/>
      <c r="G318" s="258"/>
      <c r="H318" s="260"/>
      <c r="I318" s="262"/>
      <c r="J318" s="262"/>
      <c r="K318" s="245"/>
      <c r="L318" s="550"/>
      <c r="M318" s="250"/>
      <c r="N318" s="71" t="s">
        <v>49</v>
      </c>
      <c r="O318" s="141">
        <v>0</v>
      </c>
      <c r="P318" s="136">
        <v>0</v>
      </c>
      <c r="Q318" s="136">
        <v>0</v>
      </c>
      <c r="R318" s="165">
        <v>0</v>
      </c>
      <c r="S318" s="9">
        <f t="shared" ref="S318" si="1270">SUM(O318:O318)*M317</f>
        <v>0</v>
      </c>
      <c r="T318" s="10">
        <f t="shared" ref="T318" si="1271">SUM(P318:P318)*M317</f>
        <v>0</v>
      </c>
      <c r="U318" s="10">
        <f t="shared" ref="U318" si="1272">SUM(Q318:Q318)*M317</f>
        <v>0</v>
      </c>
      <c r="V318" s="10">
        <f t="shared" ref="V318" si="1273">SUM(R318:R318)*M317</f>
        <v>0</v>
      </c>
      <c r="W318" s="102">
        <f t="shared" si="1188"/>
        <v>0</v>
      </c>
      <c r="X318" s="236"/>
      <c r="Y318" s="236"/>
      <c r="Z318" s="236"/>
      <c r="AA318" s="236"/>
      <c r="AB318" s="239"/>
      <c r="AC318" s="559"/>
      <c r="AD318" s="491"/>
      <c r="AE318" s="267"/>
      <c r="AF318" s="377"/>
      <c r="AG318" s="898"/>
      <c r="AH318" s="662"/>
      <c r="AI318" s="916"/>
      <c r="AJ318" s="33"/>
      <c r="AK318" s="118"/>
      <c r="AL318" s="118"/>
      <c r="AM318" s="118"/>
      <c r="AN318" s="118"/>
      <c r="AO318" s="34"/>
    </row>
    <row r="319" spans="1:41" ht="39.950000000000003" customHeight="1" x14ac:dyDescent="0.2">
      <c r="A319" s="920"/>
      <c r="B319" s="456"/>
      <c r="C319" s="495"/>
      <c r="D319" s="510"/>
      <c r="E319" s="513"/>
      <c r="F319" s="510"/>
      <c r="G319" s="258"/>
      <c r="H319" s="260"/>
      <c r="I319" s="262"/>
      <c r="J319" s="262"/>
      <c r="K319" s="245"/>
      <c r="L319" s="905" t="s">
        <v>384</v>
      </c>
      <c r="M319" s="252">
        <v>0.25</v>
      </c>
      <c r="N319" s="70" t="s">
        <v>43</v>
      </c>
      <c r="O319" s="185">
        <v>0</v>
      </c>
      <c r="P319" s="186">
        <v>0.1</v>
      </c>
      <c r="Q319" s="186">
        <v>0.35</v>
      </c>
      <c r="R319" s="206">
        <v>1</v>
      </c>
      <c r="S319" s="14">
        <f t="shared" ref="S319" si="1274">SUM(O319:O319)*M319</f>
        <v>0</v>
      </c>
      <c r="T319" s="15">
        <f t="shared" ref="T319" si="1275">SUM(P319:P319)*M319</f>
        <v>2.5000000000000001E-2</v>
      </c>
      <c r="U319" s="15">
        <f t="shared" ref="U319" si="1276">SUM(Q319:Q319)*M319</f>
        <v>8.7499999999999994E-2</v>
      </c>
      <c r="V319" s="15">
        <f t="shared" ref="V319" si="1277">SUM(R319:R319)*M319</f>
        <v>0.25</v>
      </c>
      <c r="W319" s="103">
        <f t="shared" si="1188"/>
        <v>0.25</v>
      </c>
      <c r="X319" s="236"/>
      <c r="Y319" s="236"/>
      <c r="Z319" s="236"/>
      <c r="AA319" s="236"/>
      <c r="AB319" s="239"/>
      <c r="AC319" s="559"/>
      <c r="AD319" s="492" t="s">
        <v>385</v>
      </c>
      <c r="AE319" s="266" t="str">
        <f t="shared" ref="AE319" si="1278">+IF(O320&gt;O319,"SUPERADA",IF(O320=O319,"EQUILIBRADA",IF(O320&lt;O319,"PARA MEJORAR")))</f>
        <v>EQUILIBRADA</v>
      </c>
      <c r="AF319" s="377"/>
      <c r="AG319" s="898"/>
      <c r="AH319" s="662"/>
      <c r="AI319" s="916"/>
      <c r="AJ319" s="33"/>
      <c r="AK319" s="118"/>
      <c r="AL319" s="118"/>
      <c r="AM319" s="118"/>
      <c r="AN319" s="118"/>
      <c r="AO319" s="34"/>
    </row>
    <row r="320" spans="1:41" ht="39.950000000000003" customHeight="1" thickBot="1" x14ac:dyDescent="0.25">
      <c r="A320" s="920"/>
      <c r="B320" s="456"/>
      <c r="C320" s="495"/>
      <c r="D320" s="510"/>
      <c r="E320" s="513"/>
      <c r="F320" s="510"/>
      <c r="G320" s="258"/>
      <c r="H320" s="260"/>
      <c r="I320" s="262"/>
      <c r="J320" s="262"/>
      <c r="K320" s="245"/>
      <c r="L320" s="905"/>
      <c r="M320" s="250"/>
      <c r="N320" s="71" t="s">
        <v>49</v>
      </c>
      <c r="O320" s="141">
        <v>0</v>
      </c>
      <c r="P320" s="136">
        <v>0</v>
      </c>
      <c r="Q320" s="136">
        <v>0</v>
      </c>
      <c r="R320" s="165">
        <v>0</v>
      </c>
      <c r="S320" s="9">
        <f t="shared" ref="S320" si="1279">SUM(O320:O320)*M319</f>
        <v>0</v>
      </c>
      <c r="T320" s="10">
        <f t="shared" ref="T320" si="1280">SUM(P320:P320)*M319</f>
        <v>0</v>
      </c>
      <c r="U320" s="10">
        <f t="shared" ref="U320" si="1281">SUM(Q320:Q320)*M319</f>
        <v>0</v>
      </c>
      <c r="V320" s="10">
        <f t="shared" ref="V320" si="1282">SUM(R320:R320)*M319</f>
        <v>0</v>
      </c>
      <c r="W320" s="102">
        <f t="shared" si="1188"/>
        <v>0</v>
      </c>
      <c r="X320" s="236"/>
      <c r="Y320" s="236"/>
      <c r="Z320" s="236"/>
      <c r="AA320" s="236"/>
      <c r="AB320" s="239"/>
      <c r="AC320" s="559"/>
      <c r="AD320" s="491"/>
      <c r="AE320" s="267"/>
      <c r="AF320" s="377"/>
      <c r="AG320" s="898"/>
      <c r="AH320" s="662"/>
      <c r="AI320" s="916"/>
      <c r="AJ320" s="33"/>
      <c r="AK320" s="118"/>
      <c r="AL320" s="118"/>
      <c r="AM320" s="118"/>
      <c r="AN320" s="118"/>
      <c r="AO320" s="34"/>
    </row>
    <row r="321" spans="1:41" ht="39.950000000000003" customHeight="1" x14ac:dyDescent="0.2">
      <c r="A321" s="920"/>
      <c r="B321" s="456"/>
      <c r="C321" s="495"/>
      <c r="D321" s="510"/>
      <c r="E321" s="513"/>
      <c r="F321" s="510"/>
      <c r="G321" s="258"/>
      <c r="H321" s="260"/>
      <c r="I321" s="262"/>
      <c r="J321" s="262"/>
      <c r="K321" s="245"/>
      <c r="L321" s="550" t="s">
        <v>386</v>
      </c>
      <c r="M321" s="252">
        <v>0.15</v>
      </c>
      <c r="N321" s="70" t="s">
        <v>43</v>
      </c>
      <c r="O321" s="185">
        <v>0.15</v>
      </c>
      <c r="P321" s="186">
        <v>0.5</v>
      </c>
      <c r="Q321" s="186">
        <v>0.75</v>
      </c>
      <c r="R321" s="206">
        <v>1</v>
      </c>
      <c r="S321" s="14">
        <f t="shared" ref="S321" si="1283">SUM(O321:O321)*M321</f>
        <v>2.2499999999999999E-2</v>
      </c>
      <c r="T321" s="15">
        <f t="shared" ref="T321" si="1284">SUM(P321:P321)*M321</f>
        <v>7.4999999999999997E-2</v>
      </c>
      <c r="U321" s="15">
        <f t="shared" ref="U321" si="1285">SUM(Q321:Q321)*M321</f>
        <v>0.11249999999999999</v>
      </c>
      <c r="V321" s="15">
        <f t="shared" ref="V321" si="1286">SUM(R321:R321)*M321</f>
        <v>0.15</v>
      </c>
      <c r="W321" s="103">
        <f t="shared" si="1188"/>
        <v>0.15</v>
      </c>
      <c r="X321" s="236"/>
      <c r="Y321" s="236"/>
      <c r="Z321" s="236"/>
      <c r="AA321" s="236"/>
      <c r="AB321" s="239"/>
      <c r="AC321" s="559"/>
      <c r="AD321" s="492" t="s">
        <v>387</v>
      </c>
      <c r="AE321" s="266" t="str">
        <f t="shared" ref="AE321" si="1287">+IF(O322&gt;O321,"SUPERADA",IF(O322=O321,"EQUILIBRADA",IF(O322&lt;O321,"PARA MEJORAR")))</f>
        <v>PARA MEJORAR</v>
      </c>
      <c r="AF321" s="377"/>
      <c r="AG321" s="898"/>
      <c r="AH321" s="662"/>
      <c r="AI321" s="916"/>
      <c r="AJ321" s="33"/>
      <c r="AK321" s="118"/>
      <c r="AL321" s="118"/>
      <c r="AM321" s="118"/>
      <c r="AN321" s="118"/>
      <c r="AO321" s="34"/>
    </row>
    <row r="322" spans="1:41" ht="39.950000000000003" customHeight="1" thickBot="1" x14ac:dyDescent="0.25">
      <c r="A322" s="920"/>
      <c r="B322" s="456"/>
      <c r="C322" s="495"/>
      <c r="D322" s="510"/>
      <c r="E322" s="513"/>
      <c r="F322" s="510"/>
      <c r="G322" s="258"/>
      <c r="H322" s="260"/>
      <c r="I322" s="262"/>
      <c r="J322" s="262"/>
      <c r="K322" s="245"/>
      <c r="L322" s="550"/>
      <c r="M322" s="250"/>
      <c r="N322" s="71" t="s">
        <v>49</v>
      </c>
      <c r="O322" s="141">
        <v>0</v>
      </c>
      <c r="P322" s="136">
        <v>0</v>
      </c>
      <c r="Q322" s="136">
        <v>0</v>
      </c>
      <c r="R322" s="165">
        <v>0</v>
      </c>
      <c r="S322" s="9">
        <f t="shared" ref="S322" si="1288">SUM(O322:O322)*M321</f>
        <v>0</v>
      </c>
      <c r="T322" s="10">
        <f t="shared" ref="T322" si="1289">SUM(P322:P322)*M321</f>
        <v>0</v>
      </c>
      <c r="U322" s="10">
        <f t="shared" ref="U322" si="1290">SUM(Q322:Q322)*M321</f>
        <v>0</v>
      </c>
      <c r="V322" s="10">
        <f t="shared" ref="V322" si="1291">SUM(R322:R322)*M321</f>
        <v>0</v>
      </c>
      <c r="W322" s="102">
        <f t="shared" si="1188"/>
        <v>0</v>
      </c>
      <c r="X322" s="236"/>
      <c r="Y322" s="236"/>
      <c r="Z322" s="236"/>
      <c r="AA322" s="236"/>
      <c r="AB322" s="239"/>
      <c r="AC322" s="559"/>
      <c r="AD322" s="491"/>
      <c r="AE322" s="267"/>
      <c r="AF322" s="377"/>
      <c r="AG322" s="898"/>
      <c r="AH322" s="662"/>
      <c r="AI322" s="916"/>
      <c r="AJ322" s="33"/>
      <c r="AK322" s="118"/>
      <c r="AL322" s="118"/>
      <c r="AM322" s="118"/>
      <c r="AN322" s="118"/>
      <c r="AO322" s="34"/>
    </row>
    <row r="323" spans="1:41" ht="39.950000000000003" customHeight="1" x14ac:dyDescent="0.2">
      <c r="A323" s="920"/>
      <c r="B323" s="456"/>
      <c r="C323" s="495"/>
      <c r="D323" s="510"/>
      <c r="E323" s="513"/>
      <c r="F323" s="510"/>
      <c r="G323" s="258"/>
      <c r="H323" s="260"/>
      <c r="I323" s="262"/>
      <c r="J323" s="262"/>
      <c r="K323" s="245"/>
      <c r="L323" s="550" t="s">
        <v>388</v>
      </c>
      <c r="M323" s="252">
        <v>0.1</v>
      </c>
      <c r="N323" s="70" t="s">
        <v>43</v>
      </c>
      <c r="O323" s="185">
        <v>0.15</v>
      </c>
      <c r="P323" s="186">
        <v>0.5</v>
      </c>
      <c r="Q323" s="186">
        <v>1</v>
      </c>
      <c r="R323" s="206">
        <v>1</v>
      </c>
      <c r="S323" s="14">
        <f t="shared" ref="S323" si="1292">SUM(O323:O323)*M323</f>
        <v>1.4999999999999999E-2</v>
      </c>
      <c r="T323" s="15">
        <f t="shared" ref="T323" si="1293">SUM(P323:P323)*M323</f>
        <v>0.05</v>
      </c>
      <c r="U323" s="15">
        <f t="shared" ref="U323" si="1294">SUM(Q323:Q323)*M323</f>
        <v>0.1</v>
      </c>
      <c r="V323" s="15">
        <f t="shared" ref="V323" si="1295">SUM(R323:R323)*M323</f>
        <v>0.1</v>
      </c>
      <c r="W323" s="103">
        <f t="shared" si="1188"/>
        <v>0.1</v>
      </c>
      <c r="X323" s="236"/>
      <c r="Y323" s="236"/>
      <c r="Z323" s="236"/>
      <c r="AA323" s="236"/>
      <c r="AB323" s="239"/>
      <c r="AC323" s="559"/>
      <c r="AD323" s="492" t="s">
        <v>389</v>
      </c>
      <c r="AE323" s="266" t="str">
        <f t="shared" ref="AE323" si="1296">+IF(O324&gt;O323,"SUPERADA",IF(O324=O323,"EQUILIBRADA",IF(O324&lt;O323,"PARA MEJORAR")))</f>
        <v>PARA MEJORAR</v>
      </c>
      <c r="AF323" s="377"/>
      <c r="AG323" s="898"/>
      <c r="AH323" s="662"/>
      <c r="AI323" s="916"/>
      <c r="AJ323" s="33"/>
      <c r="AK323" s="118"/>
      <c r="AL323" s="118"/>
      <c r="AM323" s="118"/>
      <c r="AN323" s="118"/>
      <c r="AO323" s="34"/>
    </row>
    <row r="324" spans="1:41" ht="39.950000000000003" customHeight="1" thickBot="1" x14ac:dyDescent="0.25">
      <c r="A324" s="920"/>
      <c r="B324" s="456"/>
      <c r="C324" s="495"/>
      <c r="D324" s="510"/>
      <c r="E324" s="513"/>
      <c r="F324" s="510"/>
      <c r="G324" s="258"/>
      <c r="H324" s="260"/>
      <c r="I324" s="262"/>
      <c r="J324" s="262"/>
      <c r="K324" s="245"/>
      <c r="L324" s="550"/>
      <c r="M324" s="250"/>
      <c r="N324" s="71" t="s">
        <v>49</v>
      </c>
      <c r="O324" s="141">
        <v>0</v>
      </c>
      <c r="P324" s="136">
        <v>0</v>
      </c>
      <c r="Q324" s="136">
        <v>0</v>
      </c>
      <c r="R324" s="165">
        <v>0</v>
      </c>
      <c r="S324" s="9">
        <f t="shared" ref="S324" si="1297">SUM(O324:O324)*M323</f>
        <v>0</v>
      </c>
      <c r="T324" s="10">
        <f t="shared" ref="T324" si="1298">SUM(P324:P324)*M323</f>
        <v>0</v>
      </c>
      <c r="U324" s="10">
        <f t="shared" ref="U324" si="1299">SUM(Q324:Q324)*M323</f>
        <v>0</v>
      </c>
      <c r="V324" s="10">
        <f t="shared" ref="V324" si="1300">SUM(R324:R324)*M323</f>
        <v>0</v>
      </c>
      <c r="W324" s="102">
        <f t="shared" si="1188"/>
        <v>0</v>
      </c>
      <c r="X324" s="236"/>
      <c r="Y324" s="236"/>
      <c r="Z324" s="236"/>
      <c r="AA324" s="236"/>
      <c r="AB324" s="239"/>
      <c r="AC324" s="559"/>
      <c r="AD324" s="491"/>
      <c r="AE324" s="267"/>
      <c r="AF324" s="377"/>
      <c r="AG324" s="898"/>
      <c r="AH324" s="662"/>
      <c r="AI324" s="916"/>
      <c r="AJ324" s="33"/>
      <c r="AK324" s="118"/>
      <c r="AL324" s="118"/>
      <c r="AM324" s="118"/>
      <c r="AN324" s="118"/>
      <c r="AO324" s="34"/>
    </row>
    <row r="325" spans="1:41" ht="39.950000000000003" customHeight="1" x14ac:dyDescent="0.2">
      <c r="A325" s="920"/>
      <c r="B325" s="456"/>
      <c r="C325" s="495"/>
      <c r="D325" s="510"/>
      <c r="E325" s="513"/>
      <c r="F325" s="510"/>
      <c r="G325" s="258"/>
      <c r="H325" s="260"/>
      <c r="I325" s="262"/>
      <c r="J325" s="262"/>
      <c r="K325" s="245"/>
      <c r="L325" s="550" t="s">
        <v>390</v>
      </c>
      <c r="M325" s="252">
        <v>0.1</v>
      </c>
      <c r="N325" s="70" t="s">
        <v>43</v>
      </c>
      <c r="O325" s="185">
        <v>0.15</v>
      </c>
      <c r="P325" s="186">
        <v>0.5</v>
      </c>
      <c r="Q325" s="186">
        <v>0.75</v>
      </c>
      <c r="R325" s="206">
        <v>1</v>
      </c>
      <c r="S325" s="14">
        <f t="shared" ref="S325" si="1301">SUM(O325:O325)*M325</f>
        <v>1.4999999999999999E-2</v>
      </c>
      <c r="T325" s="15">
        <f t="shared" ref="T325" si="1302">SUM(P325:P325)*M325</f>
        <v>0.05</v>
      </c>
      <c r="U325" s="15">
        <f t="shared" ref="U325" si="1303">SUM(Q325:Q325)*M325</f>
        <v>7.5000000000000011E-2</v>
      </c>
      <c r="V325" s="15">
        <f t="shared" ref="V325" si="1304">SUM(R325:R325)*M325</f>
        <v>0.1</v>
      </c>
      <c r="W325" s="103">
        <f t="shared" si="1188"/>
        <v>0.1</v>
      </c>
      <c r="X325" s="236"/>
      <c r="Y325" s="236"/>
      <c r="Z325" s="236"/>
      <c r="AA325" s="236"/>
      <c r="AB325" s="239"/>
      <c r="AC325" s="559"/>
      <c r="AD325" s="492" t="s">
        <v>391</v>
      </c>
      <c r="AE325" s="266" t="str">
        <f t="shared" ref="AE325" si="1305">+IF(O326&gt;O325,"SUPERADA",IF(O326=O325,"EQUILIBRADA",IF(O326&lt;O325,"PARA MEJORAR")))</f>
        <v>PARA MEJORAR</v>
      </c>
      <c r="AF325" s="377"/>
      <c r="AG325" s="898"/>
      <c r="AH325" s="662"/>
      <c r="AI325" s="916"/>
      <c r="AJ325" s="33"/>
      <c r="AK325" s="118"/>
      <c r="AL325" s="118"/>
      <c r="AM325" s="118"/>
      <c r="AN325" s="118"/>
      <c r="AO325" s="34"/>
    </row>
    <row r="326" spans="1:41" ht="39.950000000000003" customHeight="1" thickBot="1" x14ac:dyDescent="0.25">
      <c r="A326" s="920"/>
      <c r="B326" s="456"/>
      <c r="C326" s="495"/>
      <c r="D326" s="510"/>
      <c r="E326" s="513"/>
      <c r="F326" s="510"/>
      <c r="G326" s="258"/>
      <c r="H326" s="260"/>
      <c r="I326" s="262"/>
      <c r="J326" s="262"/>
      <c r="K326" s="245"/>
      <c r="L326" s="550"/>
      <c r="M326" s="250"/>
      <c r="N326" s="71" t="s">
        <v>49</v>
      </c>
      <c r="O326" s="141">
        <v>0</v>
      </c>
      <c r="P326" s="136">
        <v>0</v>
      </c>
      <c r="Q326" s="136">
        <v>0</v>
      </c>
      <c r="R326" s="165">
        <v>0</v>
      </c>
      <c r="S326" s="9">
        <f t="shared" ref="S326" si="1306">SUM(O326:O326)*M325</f>
        <v>0</v>
      </c>
      <c r="T326" s="10">
        <f t="shared" ref="T326" si="1307">SUM(P326:P326)*M325</f>
        <v>0</v>
      </c>
      <c r="U326" s="10">
        <f t="shared" ref="U326" si="1308">SUM(Q326:Q326)*M325</f>
        <v>0</v>
      </c>
      <c r="V326" s="10">
        <f t="shared" ref="V326" si="1309">SUM(R326:R326)*M325</f>
        <v>0</v>
      </c>
      <c r="W326" s="102">
        <f t="shared" si="1188"/>
        <v>0</v>
      </c>
      <c r="X326" s="236"/>
      <c r="Y326" s="236"/>
      <c r="Z326" s="236"/>
      <c r="AA326" s="236"/>
      <c r="AB326" s="239"/>
      <c r="AC326" s="559"/>
      <c r="AD326" s="491"/>
      <c r="AE326" s="267"/>
      <c r="AF326" s="267"/>
      <c r="AG326" s="899"/>
      <c r="AH326" s="662"/>
      <c r="AI326" s="916"/>
      <c r="AJ326" s="33"/>
      <c r="AK326" s="118"/>
      <c r="AL326" s="118"/>
      <c r="AM326" s="118"/>
      <c r="AN326" s="118"/>
      <c r="AO326" s="34"/>
    </row>
    <row r="327" spans="1:41" ht="39.950000000000003" customHeight="1" x14ac:dyDescent="0.2">
      <c r="A327" s="920"/>
      <c r="B327" s="456"/>
      <c r="C327" s="495"/>
      <c r="D327" s="510"/>
      <c r="E327" s="513"/>
      <c r="F327" s="510"/>
      <c r="G327" s="258"/>
      <c r="H327" s="260"/>
      <c r="I327" s="262"/>
      <c r="J327" s="262"/>
      <c r="K327" s="245"/>
      <c r="L327" s="550" t="s">
        <v>392</v>
      </c>
      <c r="M327" s="252">
        <v>0.05</v>
      </c>
      <c r="N327" s="70" t="s">
        <v>43</v>
      </c>
      <c r="O327" s="185">
        <v>0.2</v>
      </c>
      <c r="P327" s="186">
        <v>0.5</v>
      </c>
      <c r="Q327" s="186">
        <v>0.75</v>
      </c>
      <c r="R327" s="206">
        <v>1</v>
      </c>
      <c r="S327" s="14">
        <f t="shared" ref="S327" si="1310">SUM(O327:O327)*M327</f>
        <v>1.0000000000000002E-2</v>
      </c>
      <c r="T327" s="15">
        <f t="shared" ref="T327" si="1311">SUM(P327:P327)*M327</f>
        <v>2.5000000000000001E-2</v>
      </c>
      <c r="U327" s="15">
        <f t="shared" ref="U327" si="1312">SUM(Q327:Q327)*M327</f>
        <v>3.7500000000000006E-2</v>
      </c>
      <c r="V327" s="15">
        <f t="shared" ref="V327" si="1313">SUM(R327:R327)*M327</f>
        <v>0.05</v>
      </c>
      <c r="W327" s="103">
        <f t="shared" si="1188"/>
        <v>0.05</v>
      </c>
      <c r="X327" s="236"/>
      <c r="Y327" s="236"/>
      <c r="Z327" s="236"/>
      <c r="AA327" s="236"/>
      <c r="AB327" s="239"/>
      <c r="AC327" s="559"/>
      <c r="AD327" s="492" t="s">
        <v>393</v>
      </c>
      <c r="AE327" s="266" t="str">
        <f t="shared" ref="AE327" si="1314">+IF(O328&gt;O327,"SUPERADA",IF(O328=O327,"EQUILIBRADA",IF(O328&lt;O327,"PARA MEJORAR")))</f>
        <v>PARA MEJORAR</v>
      </c>
      <c r="AF327" s="266" t="str">
        <f>IF(COUNTIF(AE327:AE330,"PARA MEJORAR")&gt;=1,"PARA MEJORAR","BIEN")</f>
        <v>PARA MEJORAR</v>
      </c>
      <c r="AG327" s="119"/>
      <c r="AH327" s="662"/>
      <c r="AI327" s="916"/>
      <c r="AJ327" s="30"/>
      <c r="AK327" s="31"/>
      <c r="AL327" s="31"/>
      <c r="AM327" s="31"/>
      <c r="AN327" s="31"/>
      <c r="AO327" s="32"/>
    </row>
    <row r="328" spans="1:41" ht="39.950000000000003" customHeight="1" thickBot="1" x14ac:dyDescent="0.25">
      <c r="A328" s="920"/>
      <c r="B328" s="456"/>
      <c r="C328" s="495"/>
      <c r="D328" s="510"/>
      <c r="E328" s="513"/>
      <c r="F328" s="510"/>
      <c r="G328" s="258"/>
      <c r="H328" s="260"/>
      <c r="I328" s="262"/>
      <c r="J328" s="262"/>
      <c r="K328" s="245"/>
      <c r="L328" s="566"/>
      <c r="M328" s="265"/>
      <c r="N328" s="74" t="s">
        <v>49</v>
      </c>
      <c r="O328" s="147">
        <v>0</v>
      </c>
      <c r="P328" s="138">
        <v>0</v>
      </c>
      <c r="Q328" s="138">
        <v>0</v>
      </c>
      <c r="R328" s="166">
        <v>0</v>
      </c>
      <c r="S328" s="20">
        <f t="shared" ref="S328" si="1315">SUM(O328:O328)*M327</f>
        <v>0</v>
      </c>
      <c r="T328" s="21">
        <f t="shared" ref="T328" si="1316">SUM(P328:P328)*M327</f>
        <v>0</v>
      </c>
      <c r="U328" s="21">
        <f t="shared" ref="U328" si="1317">SUM(Q328:Q328)*M327</f>
        <v>0</v>
      </c>
      <c r="V328" s="21">
        <f t="shared" ref="V328" si="1318">SUM(R328:R328)*M327</f>
        <v>0</v>
      </c>
      <c r="W328" s="104">
        <f t="shared" si="1188"/>
        <v>0</v>
      </c>
      <c r="X328" s="237"/>
      <c r="Y328" s="237"/>
      <c r="Z328" s="237"/>
      <c r="AA328" s="237"/>
      <c r="AB328" s="432"/>
      <c r="AC328" s="559"/>
      <c r="AD328" s="493"/>
      <c r="AE328" s="267"/>
      <c r="AF328" s="377"/>
      <c r="AG328" s="119"/>
      <c r="AH328" s="662"/>
      <c r="AI328" s="916"/>
      <c r="AJ328" s="33"/>
      <c r="AK328" s="118"/>
      <c r="AL328" s="118"/>
      <c r="AM328" s="118"/>
      <c r="AN328" s="118"/>
      <c r="AO328" s="34"/>
    </row>
    <row r="329" spans="1:41" ht="39.950000000000003" customHeight="1" x14ac:dyDescent="0.2">
      <c r="A329" s="920"/>
      <c r="B329" s="456"/>
      <c r="C329" s="495"/>
      <c r="D329" s="510"/>
      <c r="E329" s="513"/>
      <c r="F329" s="516"/>
      <c r="G329" s="518" t="s">
        <v>394</v>
      </c>
      <c r="H329" s="521">
        <v>44</v>
      </c>
      <c r="I329" s="524" t="s">
        <v>395</v>
      </c>
      <c r="J329" s="524" t="s">
        <v>280</v>
      </c>
      <c r="K329" s="539">
        <v>0</v>
      </c>
      <c r="L329" s="549" t="s">
        <v>396</v>
      </c>
      <c r="M329" s="902">
        <v>0.3</v>
      </c>
      <c r="N329" s="73" t="s">
        <v>43</v>
      </c>
      <c r="O329" s="184">
        <v>0.25</v>
      </c>
      <c r="P329" s="176">
        <v>0.5</v>
      </c>
      <c r="Q329" s="176">
        <v>0.75</v>
      </c>
      <c r="R329" s="207">
        <v>1</v>
      </c>
      <c r="S329" s="14">
        <f t="shared" ref="S329" si="1319">SUM(O329:O329)*M329</f>
        <v>7.4999999999999997E-2</v>
      </c>
      <c r="T329" s="15">
        <f t="shared" ref="T329" si="1320">SUM(P329:P329)*M329</f>
        <v>0.15</v>
      </c>
      <c r="U329" s="15">
        <f t="shared" ref="U329" si="1321">SUM(Q329:Q329)*M329</f>
        <v>0.22499999999999998</v>
      </c>
      <c r="V329" s="15">
        <f t="shared" ref="V329" si="1322">SUM(R329:R329)*M329</f>
        <v>0.3</v>
      </c>
      <c r="W329" s="103">
        <f t="shared" si="1188"/>
        <v>0.3</v>
      </c>
      <c r="X329" s="235">
        <f>+S330+S332</f>
        <v>0</v>
      </c>
      <c r="Y329" s="235">
        <f>+T330+T332</f>
        <v>0</v>
      </c>
      <c r="Z329" s="235">
        <f>+U330+U332</f>
        <v>0</v>
      </c>
      <c r="AA329" s="235">
        <f>+V330+V332</f>
        <v>0</v>
      </c>
      <c r="AB329" s="238">
        <f>+W330+W332</f>
        <v>0</v>
      </c>
      <c r="AC329" s="559"/>
      <c r="AD329" s="490" t="s">
        <v>397</v>
      </c>
      <c r="AE329" s="266" t="str">
        <f t="shared" ref="AE329" si="1323">+IF(O330&gt;O329,"SUPERADA",IF(O330=O329,"EQUILIBRADA",IF(O330&lt;O329,"PARA MEJORAR")))</f>
        <v>PARA MEJORAR</v>
      </c>
      <c r="AF329" s="377"/>
      <c r="AG329" s="119"/>
      <c r="AH329" s="662"/>
      <c r="AI329" s="916"/>
      <c r="AJ329" s="33"/>
      <c r="AK329" s="118"/>
      <c r="AL329" s="118"/>
      <c r="AM329" s="118"/>
      <c r="AN329" s="118"/>
      <c r="AO329" s="34"/>
    </row>
    <row r="330" spans="1:41" ht="39.950000000000003" customHeight="1" thickBot="1" x14ac:dyDescent="0.25">
      <c r="A330" s="920"/>
      <c r="B330" s="456"/>
      <c r="C330" s="495"/>
      <c r="D330" s="510"/>
      <c r="E330" s="513"/>
      <c r="F330" s="516"/>
      <c r="G330" s="519"/>
      <c r="H330" s="522"/>
      <c r="I330" s="525"/>
      <c r="J330" s="525"/>
      <c r="K330" s="540"/>
      <c r="L330" s="550"/>
      <c r="M330" s="886"/>
      <c r="N330" s="71" t="s">
        <v>49</v>
      </c>
      <c r="O330" s="141">
        <v>0</v>
      </c>
      <c r="P330" s="136">
        <v>0</v>
      </c>
      <c r="Q330" s="136">
        <v>0</v>
      </c>
      <c r="R330" s="165">
        <v>0</v>
      </c>
      <c r="S330" s="9">
        <f t="shared" ref="S330" si="1324">SUM(O330:O330)*M329</f>
        <v>0</v>
      </c>
      <c r="T330" s="10">
        <f t="shared" ref="T330" si="1325">SUM(P330:P330)*M329</f>
        <v>0</v>
      </c>
      <c r="U330" s="10">
        <f t="shared" ref="U330" si="1326">SUM(Q330:Q330)*M329</f>
        <v>0</v>
      </c>
      <c r="V330" s="10">
        <f t="shared" ref="V330" si="1327">SUM(R330:R330)*M329</f>
        <v>0</v>
      </c>
      <c r="W330" s="102">
        <f t="shared" si="1188"/>
        <v>0</v>
      </c>
      <c r="X330" s="236"/>
      <c r="Y330" s="236"/>
      <c r="Z330" s="236"/>
      <c r="AA330" s="236"/>
      <c r="AB330" s="239"/>
      <c r="AC330" s="559"/>
      <c r="AD330" s="491"/>
      <c r="AE330" s="267"/>
      <c r="AF330" s="267"/>
      <c r="AG330" s="119"/>
      <c r="AH330" s="662"/>
      <c r="AI330" s="916"/>
      <c r="AJ330" s="33"/>
      <c r="AK330" s="118"/>
      <c r="AL330" s="118"/>
      <c r="AM330" s="118"/>
      <c r="AN330" s="118"/>
      <c r="AO330" s="34"/>
    </row>
    <row r="331" spans="1:41" ht="39.950000000000003" customHeight="1" x14ac:dyDescent="0.2">
      <c r="A331" s="920"/>
      <c r="B331" s="456"/>
      <c r="C331" s="495"/>
      <c r="D331" s="510"/>
      <c r="E331" s="513"/>
      <c r="F331" s="516"/>
      <c r="G331" s="519"/>
      <c r="H331" s="522"/>
      <c r="I331" s="525"/>
      <c r="J331" s="525"/>
      <c r="K331" s="540"/>
      <c r="L331" s="550" t="s">
        <v>398</v>
      </c>
      <c r="M331" s="886">
        <v>0.7</v>
      </c>
      <c r="N331" s="70" t="s">
        <v>43</v>
      </c>
      <c r="O331" s="185">
        <v>0.3</v>
      </c>
      <c r="P331" s="186">
        <v>0.6</v>
      </c>
      <c r="Q331" s="186">
        <v>1</v>
      </c>
      <c r="R331" s="206">
        <v>1</v>
      </c>
      <c r="S331" s="14">
        <f t="shared" ref="S331" si="1328">SUM(O331:O331)*M331</f>
        <v>0.21</v>
      </c>
      <c r="T331" s="15">
        <f t="shared" ref="T331" si="1329">SUM(P331:P331)*M331</f>
        <v>0.42</v>
      </c>
      <c r="U331" s="15">
        <f t="shared" ref="U331" si="1330">SUM(Q331:Q331)*M331</f>
        <v>0.7</v>
      </c>
      <c r="V331" s="15">
        <f t="shared" ref="V331" si="1331">SUM(R331:R331)*M331</f>
        <v>0.7</v>
      </c>
      <c r="W331" s="103">
        <f t="shared" si="1188"/>
        <v>0.7</v>
      </c>
      <c r="X331" s="236"/>
      <c r="Y331" s="236"/>
      <c r="Z331" s="236"/>
      <c r="AA331" s="236"/>
      <c r="AB331" s="239"/>
      <c r="AC331" s="559"/>
      <c r="AD331" s="492" t="s">
        <v>339</v>
      </c>
      <c r="AE331" s="266" t="str">
        <f t="shared" ref="AE331" si="1332">+IF(O332&gt;O331,"SUPERADA",IF(O332=O331,"EQUILIBRADA",IF(O332&lt;O331,"PARA MEJORAR")))</f>
        <v>PARA MEJORAR</v>
      </c>
      <c r="AF331" s="266" t="str">
        <f>IF(COUNTIF(AE331:AE332,"PARA MEJORAR")&gt;=1,"PARA MEJORAR","BIEN")</f>
        <v>PARA MEJORAR</v>
      </c>
      <c r="AG331" s="898"/>
      <c r="AH331" s="662"/>
      <c r="AI331" s="916"/>
      <c r="AJ331" s="30"/>
      <c r="AK331" s="31"/>
      <c r="AL331" s="31"/>
      <c r="AM331" s="31"/>
      <c r="AN331" s="31"/>
      <c r="AO331" s="32"/>
    </row>
    <row r="332" spans="1:41" ht="39.950000000000003" customHeight="1" thickBot="1" x14ac:dyDescent="0.25">
      <c r="A332" s="920"/>
      <c r="B332" s="456"/>
      <c r="C332" s="495"/>
      <c r="D332" s="510"/>
      <c r="E332" s="513"/>
      <c r="F332" s="516"/>
      <c r="G332" s="520"/>
      <c r="H332" s="523"/>
      <c r="I332" s="526"/>
      <c r="J332" s="526"/>
      <c r="K332" s="541"/>
      <c r="L332" s="565"/>
      <c r="M332" s="887"/>
      <c r="N332" s="72" t="s">
        <v>49</v>
      </c>
      <c r="O332" s="147">
        <v>0</v>
      </c>
      <c r="P332" s="138">
        <v>0</v>
      </c>
      <c r="Q332" s="138">
        <v>0</v>
      </c>
      <c r="R332" s="166">
        <v>0</v>
      </c>
      <c r="S332" s="22">
        <f t="shared" ref="S332" si="1333">SUM(O332:O332)*M331</f>
        <v>0</v>
      </c>
      <c r="T332" s="23">
        <f t="shared" ref="T332" si="1334">SUM(P332:P332)*M331</f>
        <v>0</v>
      </c>
      <c r="U332" s="23">
        <f t="shared" ref="U332" si="1335">SUM(Q332:Q332)*M331</f>
        <v>0</v>
      </c>
      <c r="V332" s="23">
        <f t="shared" ref="V332" si="1336">SUM(R332:R332)*M331</f>
        <v>0</v>
      </c>
      <c r="W332" s="105">
        <f t="shared" si="1188"/>
        <v>0</v>
      </c>
      <c r="X332" s="237"/>
      <c r="Y332" s="237"/>
      <c r="Z332" s="237"/>
      <c r="AA332" s="237"/>
      <c r="AB332" s="432"/>
      <c r="AC332" s="559"/>
      <c r="AD332" s="493"/>
      <c r="AE332" s="267"/>
      <c r="AF332" s="377"/>
      <c r="AG332" s="898"/>
      <c r="AH332" s="662"/>
      <c r="AI332" s="916"/>
      <c r="AJ332" s="33"/>
      <c r="AK332" s="118"/>
      <c r="AL332" s="118"/>
      <c r="AM332" s="118"/>
      <c r="AN332" s="118"/>
      <c r="AO332" s="34"/>
    </row>
    <row r="333" spans="1:41" ht="39.950000000000003" customHeight="1" x14ac:dyDescent="0.2">
      <c r="A333" s="920"/>
      <c r="B333" s="456"/>
      <c r="C333" s="495"/>
      <c r="D333" s="510"/>
      <c r="E333" s="513"/>
      <c r="F333" s="510"/>
      <c r="G333" s="257" t="s">
        <v>399</v>
      </c>
      <c r="H333" s="259">
        <v>45</v>
      </c>
      <c r="I333" s="261" t="s">
        <v>400</v>
      </c>
      <c r="J333" s="261" t="s">
        <v>280</v>
      </c>
      <c r="K333" s="244">
        <v>0</v>
      </c>
      <c r="L333" s="900" t="s">
        <v>401</v>
      </c>
      <c r="M333" s="249">
        <v>1</v>
      </c>
      <c r="N333" s="73" t="s">
        <v>43</v>
      </c>
      <c r="O333" s="184">
        <v>0.3</v>
      </c>
      <c r="P333" s="176">
        <v>0.6</v>
      </c>
      <c r="Q333" s="176">
        <v>0.8</v>
      </c>
      <c r="R333" s="205">
        <v>1</v>
      </c>
      <c r="S333" s="6">
        <f t="shared" ref="S333" si="1337">SUM(O333:O333)*M333</f>
        <v>0.3</v>
      </c>
      <c r="T333" s="7">
        <f t="shared" ref="T333" si="1338">SUM(P333:P333)*M333</f>
        <v>0.6</v>
      </c>
      <c r="U333" s="7">
        <f t="shared" ref="U333" si="1339">SUM(Q333:Q333)*M333</f>
        <v>0.8</v>
      </c>
      <c r="V333" s="7">
        <f t="shared" ref="V333" si="1340">SUM(R333:R333)*M333</f>
        <v>1</v>
      </c>
      <c r="W333" s="101">
        <f t="shared" si="1188"/>
        <v>1</v>
      </c>
      <c r="X333" s="235">
        <f>+S334</f>
        <v>0</v>
      </c>
      <c r="Y333" s="235">
        <f>+T334</f>
        <v>0</v>
      </c>
      <c r="Z333" s="235">
        <f>+U334</f>
        <v>0</v>
      </c>
      <c r="AA333" s="235">
        <f>+V334</f>
        <v>0</v>
      </c>
      <c r="AB333" s="238">
        <f>+W334</f>
        <v>0</v>
      </c>
      <c r="AC333" s="559"/>
      <c r="AD333" s="490" t="s">
        <v>402</v>
      </c>
      <c r="AE333" s="266" t="str">
        <f t="shared" ref="AE333" si="1341">+IF(O334&gt;O333,"SUPERADA",IF(O334=O333,"EQUILIBRADA",IF(O334&lt;O333,"PARA MEJORAR")))</f>
        <v>PARA MEJORAR</v>
      </c>
      <c r="AF333" s="266" t="str">
        <f>IF(COUNTIF(AE333:AE344,"PARA MEJORAR")&gt;=1,"PARA MEJORAR","BIEN")</f>
        <v>PARA MEJORAR</v>
      </c>
      <c r="AG333" s="897" t="str">
        <f>IF(COUNTIF(AF333:AF344,"PARA MEJORAR")&gt;=1,"PARA MEJORAR","BIEN")</f>
        <v>PARA MEJORAR</v>
      </c>
      <c r="AH333" s="662"/>
      <c r="AI333" s="916"/>
      <c r="AJ333" s="30"/>
      <c r="AK333" s="31"/>
      <c r="AL333" s="31"/>
      <c r="AM333" s="31"/>
      <c r="AN333" s="31"/>
      <c r="AO333" s="32"/>
    </row>
    <row r="334" spans="1:41" ht="39.950000000000003" customHeight="1" thickBot="1" x14ac:dyDescent="0.25">
      <c r="A334" s="920"/>
      <c r="B334" s="456"/>
      <c r="C334" s="495"/>
      <c r="D334" s="511"/>
      <c r="E334" s="513"/>
      <c r="F334" s="511"/>
      <c r="G334" s="274"/>
      <c r="H334" s="275"/>
      <c r="I334" s="276"/>
      <c r="J334" s="276"/>
      <c r="K334" s="246"/>
      <c r="L334" s="568"/>
      <c r="M334" s="256"/>
      <c r="N334" s="72" t="s">
        <v>49</v>
      </c>
      <c r="O334" s="141">
        <v>0</v>
      </c>
      <c r="P334" s="136">
        <v>0</v>
      </c>
      <c r="Q334" s="136">
        <v>0</v>
      </c>
      <c r="R334" s="165">
        <v>0</v>
      </c>
      <c r="S334" s="20">
        <f t="shared" ref="S334" si="1342">SUM(O334:O334)*M333</f>
        <v>0</v>
      </c>
      <c r="T334" s="21">
        <f t="shared" ref="T334" si="1343">SUM(P334:P334)*M333</f>
        <v>0</v>
      </c>
      <c r="U334" s="21">
        <f t="shared" ref="U334" si="1344">SUM(Q334:Q334)*M333</f>
        <v>0</v>
      </c>
      <c r="V334" s="21">
        <f t="shared" ref="V334" si="1345">SUM(R334:R334)*M333</f>
        <v>0</v>
      </c>
      <c r="W334" s="104">
        <f t="shared" si="1188"/>
        <v>0</v>
      </c>
      <c r="X334" s="236"/>
      <c r="Y334" s="236"/>
      <c r="Z334" s="236"/>
      <c r="AA334" s="236"/>
      <c r="AB334" s="239"/>
      <c r="AC334" s="559"/>
      <c r="AD334" s="491"/>
      <c r="AE334" s="267"/>
      <c r="AF334" s="377"/>
      <c r="AG334" s="898"/>
      <c r="AH334" s="662"/>
      <c r="AI334" s="916"/>
      <c r="AJ334" s="33"/>
      <c r="AK334" s="118"/>
      <c r="AL334" s="118"/>
      <c r="AM334" s="118"/>
      <c r="AN334" s="118"/>
      <c r="AO334" s="34"/>
    </row>
    <row r="335" spans="1:41" ht="39.950000000000003" customHeight="1" x14ac:dyDescent="0.2">
      <c r="A335" s="920"/>
      <c r="B335" s="456"/>
      <c r="C335" s="495">
        <v>22</v>
      </c>
      <c r="D335" s="510" t="s">
        <v>403</v>
      </c>
      <c r="E335" s="513">
        <v>26</v>
      </c>
      <c r="F335" s="510" t="s">
        <v>404</v>
      </c>
      <c r="G335" s="257" t="s">
        <v>405</v>
      </c>
      <c r="H335" s="277">
        <v>46</v>
      </c>
      <c r="I335" s="261" t="s">
        <v>406</v>
      </c>
      <c r="J335" s="261" t="s">
        <v>354</v>
      </c>
      <c r="K335" s="244">
        <v>0</v>
      </c>
      <c r="L335" s="900" t="s">
        <v>407</v>
      </c>
      <c r="M335" s="249">
        <v>0.15</v>
      </c>
      <c r="N335" s="73" t="s">
        <v>43</v>
      </c>
      <c r="O335" s="184">
        <v>0</v>
      </c>
      <c r="P335" s="176">
        <v>0.5</v>
      </c>
      <c r="Q335" s="176">
        <v>0.5</v>
      </c>
      <c r="R335" s="205">
        <v>1</v>
      </c>
      <c r="S335" s="6">
        <f t="shared" ref="S335" si="1346">SUM(O335:O335)*M335</f>
        <v>0</v>
      </c>
      <c r="T335" s="7">
        <f t="shared" ref="T335" si="1347">SUM(P335:P335)*M335</f>
        <v>7.4999999999999997E-2</v>
      </c>
      <c r="U335" s="7">
        <f t="shared" ref="U335" si="1348">SUM(Q335:Q335)*M335</f>
        <v>7.4999999999999997E-2</v>
      </c>
      <c r="V335" s="7">
        <f t="shared" ref="V335" si="1349">SUM(R335:R335)*M335</f>
        <v>0.15</v>
      </c>
      <c r="W335" s="101">
        <f t="shared" si="1188"/>
        <v>0.15</v>
      </c>
      <c r="X335" s="235">
        <f>+S336+S342+S344+S346+S338+S340</f>
        <v>0</v>
      </c>
      <c r="Y335" s="235">
        <f>+T336+T342+T344+T346+T338+T340</f>
        <v>0</v>
      </c>
      <c r="Z335" s="235">
        <f>+U336+U342+U344+U346+U338+U340</f>
        <v>0</v>
      </c>
      <c r="AA335" s="235">
        <f>+V336+V342+V344+V346+V338+V340</f>
        <v>0</v>
      </c>
      <c r="AB335" s="238">
        <f>+W336+W342+W344+W346+W338+W340</f>
        <v>0</v>
      </c>
      <c r="AC335" s="559"/>
      <c r="AD335" s="490" t="s">
        <v>160</v>
      </c>
      <c r="AE335" s="266" t="str">
        <f t="shared" ref="AE335" si="1350">+IF(O336&gt;O335,"SUPERADA",IF(O336=O335,"EQUILIBRADA",IF(O336&lt;O335,"PARA MEJORAR")))</f>
        <v>EQUILIBRADA</v>
      </c>
      <c r="AF335" s="377"/>
      <c r="AG335" s="898"/>
      <c r="AH335" s="662"/>
      <c r="AI335" s="916"/>
      <c r="AJ335" s="33"/>
      <c r="AK335" s="118"/>
      <c r="AL335" s="118"/>
      <c r="AM335" s="118"/>
      <c r="AN335" s="118"/>
      <c r="AO335" s="34"/>
    </row>
    <row r="336" spans="1:41" ht="39.950000000000003" customHeight="1" thickBot="1" x14ac:dyDescent="0.25">
      <c r="A336" s="920"/>
      <c r="B336" s="456"/>
      <c r="C336" s="495"/>
      <c r="D336" s="510"/>
      <c r="E336" s="513"/>
      <c r="F336" s="510"/>
      <c r="G336" s="258"/>
      <c r="H336" s="278"/>
      <c r="I336" s="262"/>
      <c r="J336" s="262"/>
      <c r="K336" s="245"/>
      <c r="L336" s="903"/>
      <c r="M336" s="250"/>
      <c r="N336" s="71" t="s">
        <v>49</v>
      </c>
      <c r="O336" s="141">
        <v>0</v>
      </c>
      <c r="P336" s="136">
        <v>0</v>
      </c>
      <c r="Q336" s="136">
        <v>0</v>
      </c>
      <c r="R336" s="165">
        <v>0</v>
      </c>
      <c r="S336" s="9">
        <f t="shared" ref="S336" si="1351">SUM(O336:O336)*M335</f>
        <v>0</v>
      </c>
      <c r="T336" s="10">
        <f t="shared" ref="T336" si="1352">SUM(P336:P336)*M335</f>
        <v>0</v>
      </c>
      <c r="U336" s="10">
        <f t="shared" ref="U336" si="1353">SUM(Q336:Q336)*M335</f>
        <v>0</v>
      </c>
      <c r="V336" s="10">
        <f t="shared" ref="V336" si="1354">SUM(R336:R336)*M335</f>
        <v>0</v>
      </c>
      <c r="W336" s="102">
        <f t="shared" si="1188"/>
        <v>0</v>
      </c>
      <c r="X336" s="236"/>
      <c r="Y336" s="236"/>
      <c r="Z336" s="236"/>
      <c r="AA336" s="236"/>
      <c r="AB336" s="239"/>
      <c r="AC336" s="559"/>
      <c r="AD336" s="491"/>
      <c r="AE336" s="267"/>
      <c r="AF336" s="377"/>
      <c r="AG336" s="898"/>
      <c r="AH336" s="662"/>
      <c r="AI336" s="916"/>
      <c r="AJ336" s="33"/>
      <c r="AK336" s="118"/>
      <c r="AL336" s="118"/>
      <c r="AM336" s="118"/>
      <c r="AN336" s="118"/>
      <c r="AO336" s="34"/>
    </row>
    <row r="337" spans="1:41" ht="39.950000000000003" customHeight="1" x14ac:dyDescent="0.2">
      <c r="A337" s="920"/>
      <c r="B337" s="456"/>
      <c r="C337" s="495"/>
      <c r="D337" s="510"/>
      <c r="E337" s="513"/>
      <c r="F337" s="510"/>
      <c r="G337" s="258"/>
      <c r="H337" s="278"/>
      <c r="I337" s="262"/>
      <c r="J337" s="262"/>
      <c r="K337" s="245"/>
      <c r="L337" s="566" t="s">
        <v>408</v>
      </c>
      <c r="M337" s="252">
        <v>0.15</v>
      </c>
      <c r="N337" s="70" t="s">
        <v>43</v>
      </c>
      <c r="O337" s="185">
        <v>0</v>
      </c>
      <c r="P337" s="186">
        <v>1</v>
      </c>
      <c r="Q337" s="186">
        <v>1</v>
      </c>
      <c r="R337" s="206">
        <v>1</v>
      </c>
      <c r="S337" s="14">
        <f t="shared" ref="S337" si="1355">SUM(O337:O337)*M337</f>
        <v>0</v>
      </c>
      <c r="T337" s="15">
        <f t="shared" ref="T337" si="1356">SUM(P337:P337)*M337</f>
        <v>0.15</v>
      </c>
      <c r="U337" s="15">
        <f t="shared" ref="U337" si="1357">SUM(Q337:Q337)*M337</f>
        <v>0.15</v>
      </c>
      <c r="V337" s="15">
        <f t="shared" ref="V337" si="1358">SUM(R337:R337)*M337</f>
        <v>0.15</v>
      </c>
      <c r="W337" s="103">
        <f t="shared" si="1188"/>
        <v>0.15</v>
      </c>
      <c r="X337" s="236"/>
      <c r="Y337" s="236"/>
      <c r="Z337" s="236"/>
      <c r="AA337" s="236"/>
      <c r="AB337" s="239"/>
      <c r="AC337" s="559"/>
      <c r="AD337" s="492" t="s">
        <v>160</v>
      </c>
      <c r="AE337" s="266" t="str">
        <f t="shared" ref="AE337" si="1359">+IF(O338&gt;O337,"SUPERADA",IF(O338=O337,"EQUILIBRADA",IF(O338&lt;O337,"PARA MEJORAR")))</f>
        <v>EQUILIBRADA</v>
      </c>
      <c r="AF337" s="377"/>
      <c r="AG337" s="898"/>
      <c r="AH337" s="662"/>
      <c r="AI337" s="916"/>
      <c r="AJ337" s="33"/>
      <c r="AK337" s="118"/>
      <c r="AL337" s="118"/>
      <c r="AM337" s="118"/>
      <c r="AN337" s="118"/>
      <c r="AO337" s="34"/>
    </row>
    <row r="338" spans="1:41" ht="39.950000000000003" customHeight="1" thickBot="1" x14ac:dyDescent="0.25">
      <c r="A338" s="920"/>
      <c r="B338" s="456"/>
      <c r="C338" s="495"/>
      <c r="D338" s="510"/>
      <c r="E338" s="513"/>
      <c r="F338" s="510"/>
      <c r="G338" s="258"/>
      <c r="H338" s="278"/>
      <c r="I338" s="262"/>
      <c r="J338" s="262"/>
      <c r="K338" s="245"/>
      <c r="L338" s="903"/>
      <c r="M338" s="250"/>
      <c r="N338" s="71" t="s">
        <v>49</v>
      </c>
      <c r="O338" s="141">
        <v>0</v>
      </c>
      <c r="P338" s="136">
        <v>0</v>
      </c>
      <c r="Q338" s="136">
        <v>0</v>
      </c>
      <c r="R338" s="165">
        <v>0</v>
      </c>
      <c r="S338" s="9">
        <f t="shared" ref="S338" si="1360">SUM(O338:O338)*M337</f>
        <v>0</v>
      </c>
      <c r="T338" s="10">
        <f t="shared" ref="T338" si="1361">SUM(P338:P338)*M337</f>
        <v>0</v>
      </c>
      <c r="U338" s="10">
        <f t="shared" ref="U338" si="1362">SUM(Q338:Q338)*M337</f>
        <v>0</v>
      </c>
      <c r="V338" s="10">
        <f t="shared" ref="V338" si="1363">SUM(R338:R338)*M337</f>
        <v>0</v>
      </c>
      <c r="W338" s="102">
        <f t="shared" si="1188"/>
        <v>0</v>
      </c>
      <c r="X338" s="236"/>
      <c r="Y338" s="236"/>
      <c r="Z338" s="236"/>
      <c r="AA338" s="236"/>
      <c r="AB338" s="239"/>
      <c r="AC338" s="559"/>
      <c r="AD338" s="491"/>
      <c r="AE338" s="267"/>
      <c r="AF338" s="377"/>
      <c r="AG338" s="898"/>
      <c r="AH338" s="662"/>
      <c r="AI338" s="916"/>
      <c r="AJ338" s="33"/>
      <c r="AK338" s="118"/>
      <c r="AL338" s="118"/>
      <c r="AM338" s="118"/>
      <c r="AN338" s="118"/>
      <c r="AO338" s="34"/>
    </row>
    <row r="339" spans="1:41" ht="39.950000000000003" customHeight="1" x14ac:dyDescent="0.2">
      <c r="A339" s="920"/>
      <c r="B339" s="456"/>
      <c r="C339" s="495"/>
      <c r="D339" s="510"/>
      <c r="E339" s="513"/>
      <c r="F339" s="510"/>
      <c r="G339" s="258"/>
      <c r="H339" s="278"/>
      <c r="I339" s="262"/>
      <c r="J339" s="262"/>
      <c r="K339" s="245"/>
      <c r="L339" s="566" t="s">
        <v>409</v>
      </c>
      <c r="M339" s="252">
        <v>0.2</v>
      </c>
      <c r="N339" s="70" t="s">
        <v>43</v>
      </c>
      <c r="O339" s="185">
        <v>0</v>
      </c>
      <c r="P339" s="186">
        <v>0</v>
      </c>
      <c r="Q339" s="186">
        <v>1</v>
      </c>
      <c r="R339" s="206">
        <v>1</v>
      </c>
      <c r="S339" s="14">
        <f t="shared" ref="S339" si="1364">SUM(O339:O339)*M339</f>
        <v>0</v>
      </c>
      <c r="T339" s="15">
        <f t="shared" ref="T339" si="1365">SUM(P339:P339)*M339</f>
        <v>0</v>
      </c>
      <c r="U339" s="15">
        <f t="shared" ref="U339" si="1366">SUM(Q339:Q339)*M339</f>
        <v>0.2</v>
      </c>
      <c r="V339" s="15">
        <f t="shared" ref="V339" si="1367">SUM(R339:R339)*M339</f>
        <v>0.2</v>
      </c>
      <c r="W339" s="103">
        <f t="shared" si="1188"/>
        <v>0.2</v>
      </c>
      <c r="X339" s="236"/>
      <c r="Y339" s="236"/>
      <c r="Z339" s="236"/>
      <c r="AA339" s="236"/>
      <c r="AB339" s="239"/>
      <c r="AC339" s="559"/>
      <c r="AD339" s="492" t="s">
        <v>356</v>
      </c>
      <c r="AE339" s="266" t="str">
        <f t="shared" ref="AE339" si="1368">+IF(O340&gt;O339,"SUPERADA",IF(O340=O339,"EQUILIBRADA",IF(O340&lt;O339,"PARA MEJORAR")))</f>
        <v>EQUILIBRADA</v>
      </c>
      <c r="AF339" s="377"/>
      <c r="AG339" s="898"/>
      <c r="AH339" s="662"/>
      <c r="AI339" s="916"/>
      <c r="AJ339" s="33"/>
      <c r="AK339" s="118"/>
      <c r="AL339" s="118"/>
      <c r="AM339" s="118"/>
      <c r="AN339" s="118"/>
      <c r="AO339" s="34"/>
    </row>
    <row r="340" spans="1:41" ht="39.950000000000003" customHeight="1" thickBot="1" x14ac:dyDescent="0.25">
      <c r="A340" s="920"/>
      <c r="B340" s="456"/>
      <c r="C340" s="495"/>
      <c r="D340" s="510"/>
      <c r="E340" s="513"/>
      <c r="F340" s="510"/>
      <c r="G340" s="258"/>
      <c r="H340" s="278"/>
      <c r="I340" s="262"/>
      <c r="J340" s="262"/>
      <c r="K340" s="245"/>
      <c r="L340" s="903"/>
      <c r="M340" s="250"/>
      <c r="N340" s="71" t="s">
        <v>49</v>
      </c>
      <c r="O340" s="141">
        <v>0</v>
      </c>
      <c r="P340" s="136">
        <v>0</v>
      </c>
      <c r="Q340" s="136">
        <v>0</v>
      </c>
      <c r="R340" s="165">
        <v>0</v>
      </c>
      <c r="S340" s="9">
        <f t="shared" ref="S340" si="1369">SUM(O340:O340)*M339</f>
        <v>0</v>
      </c>
      <c r="T340" s="10">
        <f t="shared" ref="T340" si="1370">SUM(P340:P340)*M339</f>
        <v>0</v>
      </c>
      <c r="U340" s="10">
        <f t="shared" ref="U340" si="1371">SUM(Q340:Q340)*M339</f>
        <v>0</v>
      </c>
      <c r="V340" s="10">
        <f t="shared" ref="V340" si="1372">SUM(R340:R340)*M339</f>
        <v>0</v>
      </c>
      <c r="W340" s="102">
        <f t="shared" si="1188"/>
        <v>0</v>
      </c>
      <c r="X340" s="236"/>
      <c r="Y340" s="236"/>
      <c r="Z340" s="236"/>
      <c r="AA340" s="236"/>
      <c r="AB340" s="239"/>
      <c r="AC340" s="559"/>
      <c r="AD340" s="904"/>
      <c r="AE340" s="267"/>
      <c r="AF340" s="377"/>
      <c r="AG340" s="898"/>
      <c r="AH340" s="662"/>
      <c r="AI340" s="916"/>
      <c r="AJ340" s="33"/>
      <c r="AK340" s="118"/>
      <c r="AL340" s="118"/>
      <c r="AM340" s="118"/>
      <c r="AN340" s="118"/>
      <c r="AO340" s="34"/>
    </row>
    <row r="341" spans="1:41" ht="39.950000000000003" customHeight="1" x14ac:dyDescent="0.2">
      <c r="A341" s="920"/>
      <c r="B341" s="456"/>
      <c r="C341" s="495"/>
      <c r="D341" s="510"/>
      <c r="E341" s="513"/>
      <c r="F341" s="510"/>
      <c r="G341" s="258"/>
      <c r="H341" s="278"/>
      <c r="I341" s="262"/>
      <c r="J341" s="262"/>
      <c r="K341" s="245"/>
      <c r="L341" s="566" t="s">
        <v>410</v>
      </c>
      <c r="M341" s="252">
        <v>0.1</v>
      </c>
      <c r="N341" s="70" t="s">
        <v>43</v>
      </c>
      <c r="O341" s="185">
        <v>0</v>
      </c>
      <c r="P341" s="186">
        <v>0</v>
      </c>
      <c r="Q341" s="186">
        <v>0</v>
      </c>
      <c r="R341" s="206">
        <v>1</v>
      </c>
      <c r="S341" s="14">
        <f t="shared" ref="S341" si="1373">SUM(O341:O341)*M341</f>
        <v>0</v>
      </c>
      <c r="T341" s="15">
        <f t="shared" ref="T341" si="1374">SUM(P341:P341)*M341</f>
        <v>0</v>
      </c>
      <c r="U341" s="15">
        <f t="shared" ref="U341" si="1375">SUM(Q341:Q341)*M341</f>
        <v>0</v>
      </c>
      <c r="V341" s="15">
        <f t="shared" ref="V341" si="1376">SUM(R341:R341)*M341</f>
        <v>0.1</v>
      </c>
      <c r="W341" s="103">
        <f t="shared" si="1188"/>
        <v>0.1</v>
      </c>
      <c r="X341" s="236"/>
      <c r="Y341" s="236"/>
      <c r="Z341" s="236"/>
      <c r="AA341" s="236"/>
      <c r="AB341" s="239"/>
      <c r="AC341" s="559"/>
      <c r="AD341" s="904"/>
      <c r="AE341" s="266" t="str">
        <f t="shared" ref="AE341" si="1377">+IF(O342&gt;O341,"SUPERADA",IF(O342=O341,"EQUILIBRADA",IF(O342&lt;O341,"PARA MEJORAR")))</f>
        <v>EQUILIBRADA</v>
      </c>
      <c r="AF341" s="377"/>
      <c r="AG341" s="898"/>
      <c r="AH341" s="662"/>
      <c r="AI341" s="916"/>
      <c r="AJ341" s="33"/>
      <c r="AK341" s="118"/>
      <c r="AL341" s="118"/>
      <c r="AM341" s="118"/>
      <c r="AN341" s="118"/>
      <c r="AO341" s="34"/>
    </row>
    <row r="342" spans="1:41" ht="39.950000000000003" customHeight="1" thickBot="1" x14ac:dyDescent="0.25">
      <c r="A342" s="920"/>
      <c r="B342" s="456"/>
      <c r="C342" s="495"/>
      <c r="D342" s="510"/>
      <c r="E342" s="513"/>
      <c r="F342" s="510"/>
      <c r="G342" s="258"/>
      <c r="H342" s="278"/>
      <c r="I342" s="262"/>
      <c r="J342" s="262"/>
      <c r="K342" s="245"/>
      <c r="L342" s="903"/>
      <c r="M342" s="250"/>
      <c r="N342" s="71" t="s">
        <v>49</v>
      </c>
      <c r="O342" s="141">
        <v>0</v>
      </c>
      <c r="P342" s="136">
        <v>0</v>
      </c>
      <c r="Q342" s="136">
        <v>0</v>
      </c>
      <c r="R342" s="165">
        <v>0</v>
      </c>
      <c r="S342" s="9">
        <f t="shared" ref="S342" si="1378">SUM(O342:O342)*M341</f>
        <v>0</v>
      </c>
      <c r="T342" s="10">
        <f t="shared" ref="T342" si="1379">SUM(P342:P342)*M341</f>
        <v>0</v>
      </c>
      <c r="U342" s="10">
        <f t="shared" ref="U342" si="1380">SUM(Q342:Q342)*M341</f>
        <v>0</v>
      </c>
      <c r="V342" s="10">
        <f t="shared" ref="V342" si="1381">SUM(R342:R342)*M341</f>
        <v>0</v>
      </c>
      <c r="W342" s="102">
        <f t="shared" si="1188"/>
        <v>0</v>
      </c>
      <c r="X342" s="236"/>
      <c r="Y342" s="236"/>
      <c r="Z342" s="236"/>
      <c r="AA342" s="236"/>
      <c r="AB342" s="239"/>
      <c r="AC342" s="559"/>
      <c r="AD342" s="491"/>
      <c r="AE342" s="267"/>
      <c r="AF342" s="377"/>
      <c r="AG342" s="898"/>
      <c r="AH342" s="662"/>
      <c r="AI342" s="916"/>
      <c r="AJ342" s="33"/>
      <c r="AK342" s="118"/>
      <c r="AL342" s="118"/>
      <c r="AM342" s="118"/>
      <c r="AN342" s="118"/>
      <c r="AO342" s="34"/>
    </row>
    <row r="343" spans="1:41" ht="39.950000000000003" customHeight="1" x14ac:dyDescent="0.2">
      <c r="A343" s="920"/>
      <c r="B343" s="456"/>
      <c r="C343" s="495"/>
      <c r="D343" s="510"/>
      <c r="E343" s="513"/>
      <c r="F343" s="510"/>
      <c r="G343" s="258"/>
      <c r="H343" s="278"/>
      <c r="I343" s="262"/>
      <c r="J343" s="262"/>
      <c r="K343" s="245"/>
      <c r="L343" s="566" t="s">
        <v>411</v>
      </c>
      <c r="M343" s="252">
        <v>0.2</v>
      </c>
      <c r="N343" s="70" t="s">
        <v>43</v>
      </c>
      <c r="O343" s="185">
        <v>0</v>
      </c>
      <c r="P343" s="186">
        <v>0.5</v>
      </c>
      <c r="Q343" s="186">
        <v>0.5</v>
      </c>
      <c r="R343" s="206">
        <v>1</v>
      </c>
      <c r="S343" s="14">
        <f t="shared" ref="S343" si="1382">SUM(O343:O343)*M343</f>
        <v>0</v>
      </c>
      <c r="T343" s="15">
        <f t="shared" ref="T343" si="1383">SUM(P343:P343)*M343</f>
        <v>0.1</v>
      </c>
      <c r="U343" s="15">
        <f t="shared" ref="U343" si="1384">SUM(Q343:Q343)*M343</f>
        <v>0.1</v>
      </c>
      <c r="V343" s="15">
        <f t="shared" ref="V343" si="1385">SUM(R343:R343)*M343</f>
        <v>0.2</v>
      </c>
      <c r="W343" s="103">
        <f t="shared" si="1188"/>
        <v>0.2</v>
      </c>
      <c r="X343" s="236"/>
      <c r="Y343" s="236"/>
      <c r="Z343" s="236"/>
      <c r="AA343" s="236"/>
      <c r="AB343" s="239"/>
      <c r="AC343" s="559"/>
      <c r="AD343" s="492" t="s">
        <v>412</v>
      </c>
      <c r="AE343" s="266" t="str">
        <f t="shared" ref="AE343" si="1386">+IF(O344&gt;O343,"SUPERADA",IF(O344=O343,"EQUILIBRADA",IF(O344&lt;O343,"PARA MEJORAR")))</f>
        <v>EQUILIBRADA</v>
      </c>
      <c r="AF343" s="377"/>
      <c r="AG343" s="898"/>
      <c r="AH343" s="662"/>
      <c r="AI343" s="916"/>
      <c r="AJ343" s="33"/>
      <c r="AK343" s="118"/>
      <c r="AL343" s="118"/>
      <c r="AM343" s="118"/>
      <c r="AN343" s="118"/>
      <c r="AO343" s="34"/>
    </row>
    <row r="344" spans="1:41" ht="39.950000000000003" customHeight="1" thickBot="1" x14ac:dyDescent="0.25">
      <c r="A344" s="920"/>
      <c r="B344" s="456"/>
      <c r="C344" s="495"/>
      <c r="D344" s="510"/>
      <c r="E344" s="513"/>
      <c r="F344" s="510"/>
      <c r="G344" s="258"/>
      <c r="H344" s="278"/>
      <c r="I344" s="262"/>
      <c r="J344" s="262"/>
      <c r="K344" s="245"/>
      <c r="L344" s="903"/>
      <c r="M344" s="250"/>
      <c r="N344" s="71" t="s">
        <v>49</v>
      </c>
      <c r="O344" s="141">
        <v>0</v>
      </c>
      <c r="P344" s="136">
        <v>0</v>
      </c>
      <c r="Q344" s="136">
        <v>0</v>
      </c>
      <c r="R344" s="165">
        <v>0</v>
      </c>
      <c r="S344" s="9">
        <f t="shared" ref="S344" si="1387">SUM(O344:O344)*M343</f>
        <v>0</v>
      </c>
      <c r="T344" s="10">
        <f t="shared" ref="T344" si="1388">SUM(P344:P344)*M343</f>
        <v>0</v>
      </c>
      <c r="U344" s="10">
        <f t="shared" ref="U344" si="1389">SUM(Q344:Q344)*M343</f>
        <v>0</v>
      </c>
      <c r="V344" s="10">
        <f t="shared" ref="V344" si="1390">SUM(R344:R344)*M343</f>
        <v>0</v>
      </c>
      <c r="W344" s="102">
        <f t="shared" si="1188"/>
        <v>0</v>
      </c>
      <c r="X344" s="236"/>
      <c r="Y344" s="236"/>
      <c r="Z344" s="236"/>
      <c r="AA344" s="236"/>
      <c r="AB344" s="239"/>
      <c r="AC344" s="559"/>
      <c r="AD344" s="491"/>
      <c r="AE344" s="267"/>
      <c r="AF344" s="267"/>
      <c r="AG344" s="899"/>
      <c r="AH344" s="662"/>
      <c r="AI344" s="916"/>
      <c r="AJ344" s="33"/>
      <c r="AK344" s="118"/>
      <c r="AL344" s="118"/>
      <c r="AM344" s="118"/>
      <c r="AN344" s="118"/>
      <c r="AO344" s="34"/>
    </row>
    <row r="345" spans="1:41" ht="39.950000000000003" customHeight="1" x14ac:dyDescent="0.2">
      <c r="A345" s="920"/>
      <c r="B345" s="456"/>
      <c r="C345" s="495"/>
      <c r="D345" s="510"/>
      <c r="E345" s="513"/>
      <c r="F345" s="510"/>
      <c r="G345" s="258"/>
      <c r="H345" s="278"/>
      <c r="I345" s="262"/>
      <c r="J345" s="262"/>
      <c r="K345" s="245"/>
      <c r="L345" s="566" t="s">
        <v>413</v>
      </c>
      <c r="M345" s="252">
        <v>0.2</v>
      </c>
      <c r="N345" s="70" t="s">
        <v>43</v>
      </c>
      <c r="O345" s="185">
        <v>0</v>
      </c>
      <c r="P345" s="186">
        <v>0.5</v>
      </c>
      <c r="Q345" s="186">
        <v>0.5</v>
      </c>
      <c r="R345" s="206">
        <v>1</v>
      </c>
      <c r="S345" s="14">
        <f t="shared" ref="S345" si="1391">SUM(O345:O345)*M345</f>
        <v>0</v>
      </c>
      <c r="T345" s="15">
        <f t="shared" ref="T345" si="1392">SUM(P345:P345)*M345</f>
        <v>0.1</v>
      </c>
      <c r="U345" s="15">
        <f t="shared" ref="U345" si="1393">SUM(Q345:Q345)*M345</f>
        <v>0.1</v>
      </c>
      <c r="V345" s="15">
        <f t="shared" ref="V345" si="1394">SUM(R345:R345)*M345</f>
        <v>0.2</v>
      </c>
      <c r="W345" s="103">
        <f t="shared" si="1188"/>
        <v>0.2</v>
      </c>
      <c r="X345" s="236"/>
      <c r="Y345" s="236"/>
      <c r="Z345" s="236"/>
      <c r="AA345" s="236"/>
      <c r="AB345" s="239"/>
      <c r="AC345" s="559"/>
      <c r="AD345" s="492" t="s">
        <v>412</v>
      </c>
      <c r="AE345" s="266" t="str">
        <f t="shared" ref="AE345" si="1395">+IF(O346&gt;O345,"SUPERADA",IF(O346=O345,"EQUILIBRADA",IF(O346&lt;O345,"PARA MEJORAR")))</f>
        <v>EQUILIBRADA</v>
      </c>
      <c r="AF345" s="82"/>
      <c r="AG345" s="119"/>
      <c r="AH345" s="662"/>
      <c r="AI345" s="916"/>
      <c r="AJ345" s="33"/>
      <c r="AK345" s="118"/>
      <c r="AL345" s="118"/>
      <c r="AM345" s="118"/>
      <c r="AN345" s="118"/>
      <c r="AO345" s="34"/>
    </row>
    <row r="346" spans="1:41" ht="39.950000000000003" customHeight="1" thickBot="1" x14ac:dyDescent="0.25">
      <c r="A346" s="920"/>
      <c r="B346" s="456"/>
      <c r="C346" s="495"/>
      <c r="D346" s="510"/>
      <c r="E346" s="513"/>
      <c r="F346" s="510"/>
      <c r="G346" s="274"/>
      <c r="H346" s="279"/>
      <c r="I346" s="276"/>
      <c r="J346" s="276"/>
      <c r="K346" s="246"/>
      <c r="L346" s="568"/>
      <c r="M346" s="256"/>
      <c r="N346" s="72" t="s">
        <v>49</v>
      </c>
      <c r="O346" s="147">
        <v>0</v>
      </c>
      <c r="P346" s="138">
        <v>0</v>
      </c>
      <c r="Q346" s="138">
        <v>0</v>
      </c>
      <c r="R346" s="166">
        <v>0</v>
      </c>
      <c r="S346" s="20">
        <f t="shared" ref="S346" si="1396">SUM(O346:O346)*M345</f>
        <v>0</v>
      </c>
      <c r="T346" s="21">
        <f t="shared" ref="T346" si="1397">SUM(P346:P346)*M345</f>
        <v>0</v>
      </c>
      <c r="U346" s="21">
        <f t="shared" ref="U346" si="1398">SUM(Q346:Q346)*M345</f>
        <v>0</v>
      </c>
      <c r="V346" s="21">
        <f t="shared" ref="V346" si="1399">SUM(R346:R346)*M345</f>
        <v>0</v>
      </c>
      <c r="W346" s="104">
        <f t="shared" si="1188"/>
        <v>0</v>
      </c>
      <c r="X346" s="237"/>
      <c r="Y346" s="237"/>
      <c r="Z346" s="237"/>
      <c r="AA346" s="237"/>
      <c r="AB346" s="432"/>
      <c r="AC346" s="559"/>
      <c r="AD346" s="493"/>
      <c r="AE346" s="267"/>
      <c r="AF346" s="82"/>
      <c r="AG346" s="119"/>
      <c r="AH346" s="662"/>
      <c r="AI346" s="916"/>
      <c r="AJ346" s="33"/>
      <c r="AK346" s="118"/>
      <c r="AL346" s="118"/>
      <c r="AM346" s="118"/>
      <c r="AN346" s="118"/>
      <c r="AO346" s="34"/>
    </row>
    <row r="347" spans="1:41" ht="39.950000000000003" customHeight="1" x14ac:dyDescent="0.2">
      <c r="A347" s="920"/>
      <c r="B347" s="456"/>
      <c r="C347" s="495"/>
      <c r="D347" s="510"/>
      <c r="E347" s="513"/>
      <c r="F347" s="510"/>
      <c r="G347" s="257" t="s">
        <v>414</v>
      </c>
      <c r="H347" s="259">
        <v>47</v>
      </c>
      <c r="I347" s="261" t="s">
        <v>415</v>
      </c>
      <c r="J347" s="261" t="s">
        <v>354</v>
      </c>
      <c r="K347" s="244">
        <v>0</v>
      </c>
      <c r="L347" s="900" t="s">
        <v>416</v>
      </c>
      <c r="M347" s="249">
        <v>0.25</v>
      </c>
      <c r="N347" s="70" t="s">
        <v>43</v>
      </c>
      <c r="O347" s="185">
        <v>0.25</v>
      </c>
      <c r="P347" s="186">
        <v>1</v>
      </c>
      <c r="Q347" s="186">
        <v>1</v>
      </c>
      <c r="R347" s="206">
        <v>1</v>
      </c>
      <c r="S347" s="6">
        <f t="shared" ref="S347" si="1400">SUM(O347:O347)*M347</f>
        <v>6.25E-2</v>
      </c>
      <c r="T347" s="7">
        <f t="shared" ref="T347" si="1401">SUM(P347:P347)*M347</f>
        <v>0.25</v>
      </c>
      <c r="U347" s="7">
        <f t="shared" ref="U347" si="1402">SUM(Q347:Q347)*M347</f>
        <v>0.25</v>
      </c>
      <c r="V347" s="7">
        <f t="shared" ref="V347" si="1403">SUM(R347:R347)*M347</f>
        <v>0.25</v>
      </c>
      <c r="W347" s="101">
        <f t="shared" si="1188"/>
        <v>0.25</v>
      </c>
      <c r="X347" s="235">
        <f>+S352+S354+S350+S348</f>
        <v>0</v>
      </c>
      <c r="Y347" s="235">
        <f>+T352+T354+T350+T348</f>
        <v>0</v>
      </c>
      <c r="Z347" s="235">
        <f>+U352+U354+U350+U348</f>
        <v>0</v>
      </c>
      <c r="AA347" s="235">
        <f>+V352+V354+V350+V348</f>
        <v>0</v>
      </c>
      <c r="AB347" s="238">
        <f>+W352+W354+W350+W348</f>
        <v>0</v>
      </c>
      <c r="AC347" s="559"/>
      <c r="AD347" s="91"/>
      <c r="AE347" s="266" t="str">
        <f t="shared" ref="AE347" si="1404">+IF(O348&gt;O347,"SUPERADA",IF(O348=O347,"EQUILIBRADA",IF(O348&lt;O347,"PARA MEJORAR")))</f>
        <v>PARA MEJORAR</v>
      </c>
      <c r="AF347" s="82"/>
      <c r="AG347" s="119"/>
      <c r="AH347" s="662"/>
      <c r="AI347" s="916"/>
      <c r="AJ347" s="33"/>
      <c r="AK347" s="118"/>
      <c r="AL347" s="118"/>
      <c r="AM347" s="118"/>
      <c r="AN347" s="118"/>
      <c r="AO347" s="34"/>
    </row>
    <row r="348" spans="1:41" ht="39.950000000000003" customHeight="1" thickBot="1" x14ac:dyDescent="0.25">
      <c r="A348" s="920"/>
      <c r="B348" s="456"/>
      <c r="C348" s="495"/>
      <c r="D348" s="510"/>
      <c r="E348" s="513"/>
      <c r="F348" s="510"/>
      <c r="G348" s="258"/>
      <c r="H348" s="260"/>
      <c r="I348" s="262"/>
      <c r="J348" s="262"/>
      <c r="K348" s="245"/>
      <c r="L348" s="905"/>
      <c r="M348" s="250"/>
      <c r="N348" s="71" t="s">
        <v>49</v>
      </c>
      <c r="O348" s="141">
        <v>0</v>
      </c>
      <c r="P348" s="136">
        <v>0</v>
      </c>
      <c r="Q348" s="136">
        <v>0</v>
      </c>
      <c r="R348" s="165">
        <v>0</v>
      </c>
      <c r="S348" s="9">
        <f t="shared" ref="S348" si="1405">SUM(O348:O348)*M347</f>
        <v>0</v>
      </c>
      <c r="T348" s="10">
        <f t="shared" ref="T348" si="1406">SUM(P348:P348)*M347</f>
        <v>0</v>
      </c>
      <c r="U348" s="10">
        <f t="shared" ref="U348" si="1407">SUM(Q348:Q348)*M347</f>
        <v>0</v>
      </c>
      <c r="V348" s="10">
        <f t="shared" ref="V348" si="1408">SUM(R348:R348)*M347</f>
        <v>0</v>
      </c>
      <c r="W348" s="102">
        <f t="shared" si="1188"/>
        <v>0</v>
      </c>
      <c r="X348" s="236"/>
      <c r="Y348" s="236"/>
      <c r="Z348" s="236"/>
      <c r="AA348" s="236"/>
      <c r="AB348" s="239"/>
      <c r="AC348" s="559"/>
      <c r="AD348" s="91"/>
      <c r="AE348" s="267"/>
      <c r="AF348" s="82"/>
      <c r="AG348" s="119"/>
      <c r="AH348" s="662"/>
      <c r="AI348" s="916"/>
      <c r="AJ348" s="33"/>
      <c r="AK348" s="118"/>
      <c r="AL348" s="118"/>
      <c r="AM348" s="118"/>
      <c r="AN348" s="118"/>
      <c r="AO348" s="34"/>
    </row>
    <row r="349" spans="1:41" ht="39.950000000000003" customHeight="1" x14ac:dyDescent="0.2">
      <c r="A349" s="920"/>
      <c r="B349" s="456"/>
      <c r="C349" s="495"/>
      <c r="D349" s="510"/>
      <c r="E349" s="513"/>
      <c r="F349" s="510"/>
      <c r="G349" s="258"/>
      <c r="H349" s="260"/>
      <c r="I349" s="262"/>
      <c r="J349" s="262"/>
      <c r="K349" s="245"/>
      <c r="L349" s="550" t="s">
        <v>417</v>
      </c>
      <c r="M349" s="252">
        <v>0.25</v>
      </c>
      <c r="N349" s="70" t="s">
        <v>43</v>
      </c>
      <c r="O349" s="185">
        <v>0</v>
      </c>
      <c r="P349" s="186">
        <v>0</v>
      </c>
      <c r="Q349" s="186">
        <v>0.5</v>
      </c>
      <c r="R349" s="206">
        <v>1</v>
      </c>
      <c r="S349" s="14">
        <f t="shared" ref="S349" si="1409">SUM(O349:O349)*M349</f>
        <v>0</v>
      </c>
      <c r="T349" s="15">
        <f t="shared" ref="T349" si="1410">SUM(P349:P349)*M349</f>
        <v>0</v>
      </c>
      <c r="U349" s="15">
        <f t="shared" ref="U349" si="1411">SUM(Q349:Q349)*M349</f>
        <v>0.125</v>
      </c>
      <c r="V349" s="15">
        <f t="shared" ref="V349" si="1412">SUM(R349:R349)*M349</f>
        <v>0.25</v>
      </c>
      <c r="W349" s="103">
        <f t="shared" si="1188"/>
        <v>0.25</v>
      </c>
      <c r="X349" s="236"/>
      <c r="Y349" s="236"/>
      <c r="Z349" s="236"/>
      <c r="AA349" s="236"/>
      <c r="AB349" s="239"/>
      <c r="AC349" s="559"/>
      <c r="AD349" s="91"/>
      <c r="AE349" s="266" t="str">
        <f t="shared" ref="AE349" si="1413">+IF(O350&gt;O349,"SUPERADA",IF(O350=O349,"EQUILIBRADA",IF(O350&lt;O349,"PARA MEJORAR")))</f>
        <v>EQUILIBRADA</v>
      </c>
      <c r="AF349" s="266" t="str">
        <f>IF(COUNTIF(AE349:AE352,"PARA MEJORAR")&gt;=1,"PARA MEJORAR","BIEN")</f>
        <v>PARA MEJORAR</v>
      </c>
      <c r="AG349" s="119"/>
      <c r="AH349" s="662"/>
      <c r="AI349" s="916"/>
      <c r="AJ349" s="30"/>
      <c r="AK349" s="31"/>
      <c r="AL349" s="31"/>
      <c r="AM349" s="31"/>
      <c r="AN349" s="31"/>
      <c r="AO349" s="32"/>
    </row>
    <row r="350" spans="1:41" ht="39.950000000000003" customHeight="1" thickBot="1" x14ac:dyDescent="0.25">
      <c r="A350" s="920"/>
      <c r="B350" s="456"/>
      <c r="C350" s="495"/>
      <c r="D350" s="510"/>
      <c r="E350" s="513"/>
      <c r="F350" s="510"/>
      <c r="G350" s="258"/>
      <c r="H350" s="260"/>
      <c r="I350" s="262"/>
      <c r="J350" s="262"/>
      <c r="K350" s="245"/>
      <c r="L350" s="550"/>
      <c r="M350" s="250"/>
      <c r="N350" s="71" t="s">
        <v>49</v>
      </c>
      <c r="O350" s="141">
        <v>0</v>
      </c>
      <c r="P350" s="136">
        <v>0</v>
      </c>
      <c r="Q350" s="136">
        <v>0</v>
      </c>
      <c r="R350" s="165">
        <v>0</v>
      </c>
      <c r="S350" s="9">
        <f t="shared" ref="S350" si="1414">SUM(O350:O350)*M349</f>
        <v>0</v>
      </c>
      <c r="T350" s="10">
        <f t="shared" ref="T350" si="1415">SUM(P350:P350)*M349</f>
        <v>0</v>
      </c>
      <c r="U350" s="10">
        <f t="shared" ref="U350" si="1416">SUM(Q350:Q350)*M349</f>
        <v>0</v>
      </c>
      <c r="V350" s="10">
        <f t="shared" ref="V350" si="1417">SUM(R350:R350)*M349</f>
        <v>0</v>
      </c>
      <c r="W350" s="102">
        <f t="shared" si="1188"/>
        <v>0</v>
      </c>
      <c r="X350" s="236"/>
      <c r="Y350" s="236"/>
      <c r="Z350" s="236"/>
      <c r="AA350" s="236"/>
      <c r="AB350" s="239"/>
      <c r="AC350" s="559"/>
      <c r="AD350" s="91"/>
      <c r="AE350" s="267"/>
      <c r="AF350" s="377"/>
      <c r="AG350" s="119"/>
      <c r="AH350" s="662"/>
      <c r="AI350" s="916"/>
      <c r="AJ350" s="33"/>
      <c r="AK350" s="118"/>
      <c r="AL350" s="118"/>
      <c r="AM350" s="118"/>
      <c r="AN350" s="118"/>
      <c r="AO350" s="34"/>
    </row>
    <row r="351" spans="1:41" ht="39.950000000000003" customHeight="1" x14ac:dyDescent="0.2">
      <c r="A351" s="920"/>
      <c r="B351" s="456"/>
      <c r="C351" s="495"/>
      <c r="D351" s="510"/>
      <c r="E351" s="513"/>
      <c r="F351" s="510"/>
      <c r="G351" s="258"/>
      <c r="H351" s="260"/>
      <c r="I351" s="262"/>
      <c r="J351" s="262"/>
      <c r="K351" s="245"/>
      <c r="L351" s="905" t="s">
        <v>418</v>
      </c>
      <c r="M351" s="252">
        <v>0.25</v>
      </c>
      <c r="N351" s="70" t="s">
        <v>43</v>
      </c>
      <c r="O351" s="185">
        <v>0.25</v>
      </c>
      <c r="P351" s="186">
        <v>0.5</v>
      </c>
      <c r="Q351" s="186">
        <v>0.75</v>
      </c>
      <c r="R351" s="206">
        <v>1</v>
      </c>
      <c r="S351" s="14">
        <f t="shared" ref="S351" si="1418">SUM(O351:O351)*M351</f>
        <v>6.25E-2</v>
      </c>
      <c r="T351" s="15">
        <f t="shared" ref="T351" si="1419">SUM(P351:P351)*M351</f>
        <v>0.125</v>
      </c>
      <c r="U351" s="15">
        <f t="shared" ref="U351" si="1420">SUM(Q351:Q351)*M351</f>
        <v>0.1875</v>
      </c>
      <c r="V351" s="15">
        <f t="shared" ref="V351" si="1421">SUM(R351:R351)*M351</f>
        <v>0.25</v>
      </c>
      <c r="W351" s="103">
        <f t="shared" si="1188"/>
        <v>0.25</v>
      </c>
      <c r="X351" s="236"/>
      <c r="Y351" s="236"/>
      <c r="Z351" s="236"/>
      <c r="AA351" s="236"/>
      <c r="AB351" s="239"/>
      <c r="AC351" s="559"/>
      <c r="AD351" s="490" t="s">
        <v>419</v>
      </c>
      <c r="AE351" s="266" t="str">
        <f t="shared" ref="AE351" si="1422">+IF(O352&gt;O351,"SUPERADA",IF(O352=O351,"EQUILIBRADA",IF(O352&lt;O351,"PARA MEJORAR")))</f>
        <v>PARA MEJORAR</v>
      </c>
      <c r="AF351" s="377"/>
      <c r="AG351" s="119"/>
      <c r="AH351" s="662"/>
      <c r="AI351" s="916"/>
      <c r="AJ351" s="33"/>
      <c r="AK351" s="118"/>
      <c r="AL351" s="118"/>
      <c r="AM351" s="118"/>
      <c r="AN351" s="118"/>
      <c r="AO351" s="34"/>
    </row>
    <row r="352" spans="1:41" ht="39.950000000000003" customHeight="1" thickBot="1" x14ac:dyDescent="0.25">
      <c r="A352" s="920"/>
      <c r="B352" s="456"/>
      <c r="C352" s="495"/>
      <c r="D352" s="510"/>
      <c r="E352" s="513"/>
      <c r="F352" s="510"/>
      <c r="G352" s="258"/>
      <c r="H352" s="260"/>
      <c r="I352" s="262"/>
      <c r="J352" s="262"/>
      <c r="K352" s="245"/>
      <c r="L352" s="903"/>
      <c r="M352" s="250"/>
      <c r="N352" s="71" t="s">
        <v>49</v>
      </c>
      <c r="O352" s="141">
        <v>0</v>
      </c>
      <c r="P352" s="136">
        <v>0</v>
      </c>
      <c r="Q352" s="136">
        <v>0</v>
      </c>
      <c r="R352" s="165">
        <v>0</v>
      </c>
      <c r="S352" s="9">
        <f t="shared" ref="S352" si="1423">SUM(O352:O352)*M351</f>
        <v>0</v>
      </c>
      <c r="T352" s="10">
        <f t="shared" ref="T352" si="1424">SUM(P352:P352)*M351</f>
        <v>0</v>
      </c>
      <c r="U352" s="10">
        <f t="shared" ref="U352" si="1425">SUM(Q352:Q352)*M351</f>
        <v>0</v>
      </c>
      <c r="V352" s="10">
        <f t="shared" ref="V352" si="1426">SUM(R352:R352)*M351</f>
        <v>0</v>
      </c>
      <c r="W352" s="102">
        <f t="shared" si="1188"/>
        <v>0</v>
      </c>
      <c r="X352" s="236"/>
      <c r="Y352" s="236"/>
      <c r="Z352" s="236"/>
      <c r="AA352" s="236"/>
      <c r="AB352" s="239"/>
      <c r="AC352" s="559"/>
      <c r="AD352" s="491"/>
      <c r="AE352" s="267"/>
      <c r="AF352" s="267"/>
      <c r="AG352" s="119"/>
      <c r="AH352" s="662"/>
      <c r="AI352" s="916"/>
      <c r="AJ352" s="33"/>
      <c r="AK352" s="118"/>
      <c r="AL352" s="118"/>
      <c r="AM352" s="118"/>
      <c r="AN352" s="118"/>
      <c r="AO352" s="34"/>
    </row>
    <row r="353" spans="1:41" ht="39.950000000000003" customHeight="1" x14ac:dyDescent="0.2">
      <c r="A353" s="920"/>
      <c r="B353" s="456"/>
      <c r="C353" s="495"/>
      <c r="D353" s="510"/>
      <c r="E353" s="513"/>
      <c r="F353" s="510"/>
      <c r="G353" s="258"/>
      <c r="H353" s="260"/>
      <c r="I353" s="262"/>
      <c r="J353" s="262"/>
      <c r="K353" s="245"/>
      <c r="L353" s="566" t="s">
        <v>420</v>
      </c>
      <c r="M353" s="252">
        <v>0.25</v>
      </c>
      <c r="N353" s="70" t="s">
        <v>43</v>
      </c>
      <c r="O353" s="185">
        <v>0</v>
      </c>
      <c r="P353" s="186">
        <v>0.25</v>
      </c>
      <c r="Q353" s="186">
        <v>0.5</v>
      </c>
      <c r="R353" s="206">
        <v>1</v>
      </c>
      <c r="S353" s="14">
        <f t="shared" ref="S353" si="1427">SUM(O353:O353)*M353</f>
        <v>0</v>
      </c>
      <c r="T353" s="15">
        <f t="shared" ref="T353" si="1428">SUM(P353:P353)*M353</f>
        <v>6.25E-2</v>
      </c>
      <c r="U353" s="15">
        <f t="shared" ref="U353" si="1429">SUM(Q353:Q353)*M353</f>
        <v>0.125</v>
      </c>
      <c r="V353" s="15">
        <f t="shared" ref="V353" si="1430">SUM(R353:R353)*M353</f>
        <v>0.25</v>
      </c>
      <c r="W353" s="103">
        <f t="shared" si="1188"/>
        <v>0.25</v>
      </c>
      <c r="X353" s="236"/>
      <c r="Y353" s="236"/>
      <c r="Z353" s="236"/>
      <c r="AA353" s="236"/>
      <c r="AB353" s="239"/>
      <c r="AC353" s="559"/>
      <c r="AD353" s="492" t="s">
        <v>356</v>
      </c>
      <c r="AE353" s="266" t="str">
        <f t="shared" ref="AE353" si="1431">+IF(O354&gt;O353,"SUPERADA",IF(O354=O353,"EQUILIBRADA",IF(O354&lt;O353,"PARA MEJORAR")))</f>
        <v>EQUILIBRADA</v>
      </c>
      <c r="AF353" s="82"/>
      <c r="AG353" s="119"/>
      <c r="AH353" s="662"/>
      <c r="AI353" s="916"/>
      <c r="AJ353" s="33"/>
      <c r="AK353" s="118"/>
      <c r="AL353" s="118"/>
      <c r="AM353" s="118"/>
      <c r="AN353" s="118"/>
      <c r="AO353" s="34"/>
    </row>
    <row r="354" spans="1:41" ht="39.950000000000003" customHeight="1" thickBot="1" x14ac:dyDescent="0.25">
      <c r="A354" s="920"/>
      <c r="B354" s="456"/>
      <c r="C354" s="495"/>
      <c r="D354" s="510"/>
      <c r="E354" s="513"/>
      <c r="F354" s="510"/>
      <c r="G354" s="274"/>
      <c r="H354" s="275"/>
      <c r="I354" s="276"/>
      <c r="J354" s="276"/>
      <c r="K354" s="246"/>
      <c r="L354" s="568"/>
      <c r="M354" s="256"/>
      <c r="N354" s="72" t="s">
        <v>49</v>
      </c>
      <c r="O354" s="147">
        <v>0</v>
      </c>
      <c r="P354" s="138">
        <v>0</v>
      </c>
      <c r="Q354" s="138">
        <v>0</v>
      </c>
      <c r="R354" s="166">
        <v>0</v>
      </c>
      <c r="S354" s="20">
        <f t="shared" ref="S354" si="1432">SUM(O354:O354)*M353</f>
        <v>0</v>
      </c>
      <c r="T354" s="21">
        <f t="shared" ref="T354" si="1433">SUM(P354:P354)*M353</f>
        <v>0</v>
      </c>
      <c r="U354" s="21">
        <f t="shared" ref="U354" si="1434">SUM(Q354:Q354)*M353</f>
        <v>0</v>
      </c>
      <c r="V354" s="21">
        <f t="shared" ref="V354" si="1435">SUM(R354:R354)*M353</f>
        <v>0</v>
      </c>
      <c r="W354" s="104">
        <f t="shared" si="1188"/>
        <v>0</v>
      </c>
      <c r="X354" s="237"/>
      <c r="Y354" s="237"/>
      <c r="Z354" s="237"/>
      <c r="AA354" s="237"/>
      <c r="AB354" s="432"/>
      <c r="AC354" s="559"/>
      <c r="AD354" s="493"/>
      <c r="AE354" s="267"/>
      <c r="AF354" s="82"/>
      <c r="AG354" s="119"/>
      <c r="AH354" s="662"/>
      <c r="AI354" s="916"/>
      <c r="AJ354" s="33"/>
      <c r="AK354" s="118"/>
      <c r="AL354" s="118"/>
      <c r="AM354" s="118"/>
      <c r="AN354" s="118"/>
      <c r="AO354" s="34"/>
    </row>
    <row r="355" spans="1:41" ht="39.950000000000003" customHeight="1" x14ac:dyDescent="0.2">
      <c r="A355" s="920"/>
      <c r="B355" s="456"/>
      <c r="C355" s="495"/>
      <c r="D355" s="510"/>
      <c r="E355" s="513"/>
      <c r="F355" s="510"/>
      <c r="G355" s="257" t="s">
        <v>421</v>
      </c>
      <c r="H355" s="259">
        <v>48</v>
      </c>
      <c r="I355" s="261" t="s">
        <v>422</v>
      </c>
      <c r="J355" s="261" t="s">
        <v>354</v>
      </c>
      <c r="K355" s="244">
        <v>0</v>
      </c>
      <c r="L355" s="900" t="s">
        <v>423</v>
      </c>
      <c r="M355" s="249">
        <v>0.25</v>
      </c>
      <c r="N355" s="70" t="s">
        <v>43</v>
      </c>
      <c r="O355" s="185">
        <v>0</v>
      </c>
      <c r="P355" s="186">
        <v>0.25</v>
      </c>
      <c r="Q355" s="186">
        <v>1</v>
      </c>
      <c r="R355" s="206">
        <v>1</v>
      </c>
      <c r="S355" s="6">
        <f t="shared" ref="S355" si="1436">SUM(O355:O355)*M355</f>
        <v>0</v>
      </c>
      <c r="T355" s="7">
        <f t="shared" ref="T355" si="1437">SUM(P355:P355)*M355</f>
        <v>6.25E-2</v>
      </c>
      <c r="U355" s="7">
        <f t="shared" ref="U355" si="1438">SUM(Q355:Q355)*M355</f>
        <v>0.25</v>
      </c>
      <c r="V355" s="7">
        <f t="shared" ref="V355" si="1439">SUM(R355:R355)*M355</f>
        <v>0.25</v>
      </c>
      <c r="W355" s="101">
        <f t="shared" ref="W355:W414" si="1440">MAX(S355:V355)</f>
        <v>0.25</v>
      </c>
      <c r="X355" s="235">
        <f>+S358+S360+S362+S356</f>
        <v>0</v>
      </c>
      <c r="Y355" s="235">
        <f>+T358+T360+T362+T356</f>
        <v>0</v>
      </c>
      <c r="Z355" s="235">
        <f>+U358+U360+U362+U356</f>
        <v>0</v>
      </c>
      <c r="AA355" s="235">
        <f>+V358+V360+V362+V356</f>
        <v>0</v>
      </c>
      <c r="AB355" s="238">
        <f>+W358+W360+W362+W356</f>
        <v>0</v>
      </c>
      <c r="AC355" s="559"/>
      <c r="AD355" s="91"/>
      <c r="AE355" s="266" t="str">
        <f t="shared" ref="AE355" si="1441">+IF(O356&gt;O355,"SUPERADA",IF(O356=O355,"EQUILIBRADA",IF(O356&lt;O355,"PARA MEJORAR")))</f>
        <v>EQUILIBRADA</v>
      </c>
      <c r="AF355" s="266" t="str">
        <f>IF(COUNTIF(AE355:AE360,"PARA MEJORAR")&gt;=1,"PARA MEJORAR","BIEN")</f>
        <v>BIEN</v>
      </c>
      <c r="AG355" s="119"/>
      <c r="AH355" s="662"/>
      <c r="AI355" s="916"/>
      <c r="AJ355" s="30"/>
      <c r="AK355" s="31"/>
      <c r="AL355" s="31"/>
      <c r="AM355" s="31"/>
      <c r="AN355" s="31"/>
      <c r="AO355" s="32"/>
    </row>
    <row r="356" spans="1:41" ht="39.950000000000003" customHeight="1" thickBot="1" x14ac:dyDescent="0.25">
      <c r="A356" s="920"/>
      <c r="B356" s="456"/>
      <c r="C356" s="495"/>
      <c r="D356" s="510"/>
      <c r="E356" s="513"/>
      <c r="F356" s="510"/>
      <c r="G356" s="258"/>
      <c r="H356" s="260"/>
      <c r="I356" s="262"/>
      <c r="J356" s="262"/>
      <c r="K356" s="245"/>
      <c r="L356" s="905"/>
      <c r="M356" s="250"/>
      <c r="N356" s="71" t="s">
        <v>49</v>
      </c>
      <c r="O356" s="141">
        <v>0</v>
      </c>
      <c r="P356" s="136">
        <v>0</v>
      </c>
      <c r="Q356" s="136">
        <v>0</v>
      </c>
      <c r="R356" s="165">
        <v>0</v>
      </c>
      <c r="S356" s="9">
        <f t="shared" ref="S356" si="1442">SUM(O356:O356)*M355</f>
        <v>0</v>
      </c>
      <c r="T356" s="10">
        <f t="shared" ref="T356" si="1443">SUM(P356:P356)*M355</f>
        <v>0</v>
      </c>
      <c r="U356" s="10">
        <f t="shared" ref="U356" si="1444">SUM(Q356:Q356)*M355</f>
        <v>0</v>
      </c>
      <c r="V356" s="10">
        <f t="shared" ref="V356" si="1445">SUM(R356:R356)*M355</f>
        <v>0</v>
      </c>
      <c r="W356" s="102">
        <f t="shared" si="1440"/>
        <v>0</v>
      </c>
      <c r="X356" s="236"/>
      <c r="Y356" s="236"/>
      <c r="Z356" s="236"/>
      <c r="AA356" s="236"/>
      <c r="AB356" s="239"/>
      <c r="AC356" s="559"/>
      <c r="AD356" s="91"/>
      <c r="AE356" s="267"/>
      <c r="AF356" s="377"/>
      <c r="AG356" s="119"/>
      <c r="AH356" s="662"/>
      <c r="AI356" s="916"/>
      <c r="AJ356" s="33"/>
      <c r="AK356" s="118"/>
      <c r="AL356" s="118"/>
      <c r="AM356" s="118"/>
      <c r="AN356" s="118"/>
      <c r="AO356" s="34"/>
    </row>
    <row r="357" spans="1:41" ht="39.950000000000003" customHeight="1" x14ac:dyDescent="0.2">
      <c r="A357" s="920"/>
      <c r="B357" s="456"/>
      <c r="C357" s="495"/>
      <c r="D357" s="510"/>
      <c r="E357" s="513"/>
      <c r="F357" s="510"/>
      <c r="G357" s="258"/>
      <c r="H357" s="260"/>
      <c r="I357" s="262"/>
      <c r="J357" s="262"/>
      <c r="K357" s="245"/>
      <c r="L357" s="550" t="s">
        <v>424</v>
      </c>
      <c r="M357" s="252">
        <v>0.25</v>
      </c>
      <c r="N357" s="70" t="s">
        <v>43</v>
      </c>
      <c r="O357" s="185">
        <v>0</v>
      </c>
      <c r="P357" s="186">
        <v>0.25</v>
      </c>
      <c r="Q357" s="186">
        <v>1</v>
      </c>
      <c r="R357" s="206">
        <v>1</v>
      </c>
      <c r="S357" s="14">
        <f t="shared" ref="S357" si="1446">SUM(O357:O357)*M357</f>
        <v>0</v>
      </c>
      <c r="T357" s="15">
        <f t="shared" ref="T357" si="1447">SUM(P357:P357)*M357</f>
        <v>6.25E-2</v>
      </c>
      <c r="U357" s="15">
        <f t="shared" ref="U357" si="1448">SUM(Q357:Q357)*M357</f>
        <v>0.25</v>
      </c>
      <c r="V357" s="15">
        <f t="shared" ref="V357" si="1449">SUM(R357:R357)*M357</f>
        <v>0.25</v>
      </c>
      <c r="W357" s="103">
        <f t="shared" si="1440"/>
        <v>0.25</v>
      </c>
      <c r="X357" s="236"/>
      <c r="Y357" s="236"/>
      <c r="Z357" s="236"/>
      <c r="AA357" s="236"/>
      <c r="AB357" s="239"/>
      <c r="AC357" s="559"/>
      <c r="AD357" s="490" t="s">
        <v>425</v>
      </c>
      <c r="AE357" s="266" t="str">
        <f t="shared" ref="AE357" si="1450">+IF(O358&gt;O357,"SUPERADA",IF(O358=O357,"EQUILIBRADA",IF(O358&lt;O357,"PARA MEJORAR")))</f>
        <v>EQUILIBRADA</v>
      </c>
      <c r="AF357" s="377"/>
      <c r="AG357" s="119"/>
      <c r="AH357" s="662"/>
      <c r="AI357" s="916"/>
      <c r="AJ357" s="33"/>
      <c r="AK357" s="118"/>
      <c r="AL357" s="118"/>
      <c r="AM357" s="118"/>
      <c r="AN357" s="118"/>
      <c r="AO357" s="34"/>
    </row>
    <row r="358" spans="1:41" ht="39.950000000000003" customHeight="1" thickBot="1" x14ac:dyDescent="0.25">
      <c r="A358" s="920"/>
      <c r="B358" s="456"/>
      <c r="C358" s="495"/>
      <c r="D358" s="510"/>
      <c r="E358" s="513"/>
      <c r="F358" s="510"/>
      <c r="G358" s="258"/>
      <c r="H358" s="260"/>
      <c r="I358" s="262"/>
      <c r="J358" s="262"/>
      <c r="K358" s="245"/>
      <c r="L358" s="550"/>
      <c r="M358" s="250"/>
      <c r="N358" s="71" t="s">
        <v>49</v>
      </c>
      <c r="O358" s="141">
        <v>0</v>
      </c>
      <c r="P358" s="136">
        <v>0</v>
      </c>
      <c r="Q358" s="136">
        <v>0</v>
      </c>
      <c r="R358" s="165">
        <v>0</v>
      </c>
      <c r="S358" s="9">
        <f t="shared" ref="S358" si="1451">SUM(O358:O358)*M357</f>
        <v>0</v>
      </c>
      <c r="T358" s="10">
        <f t="shared" ref="T358" si="1452">SUM(P358:P358)*M357</f>
        <v>0</v>
      </c>
      <c r="U358" s="10">
        <f t="shared" ref="U358" si="1453">SUM(Q358:Q358)*M357</f>
        <v>0</v>
      </c>
      <c r="V358" s="10">
        <f t="shared" ref="V358" si="1454">SUM(R358:R358)*M357</f>
        <v>0</v>
      </c>
      <c r="W358" s="102">
        <f t="shared" si="1440"/>
        <v>0</v>
      </c>
      <c r="X358" s="236"/>
      <c r="Y358" s="236"/>
      <c r="Z358" s="236"/>
      <c r="AA358" s="236"/>
      <c r="AB358" s="239"/>
      <c r="AC358" s="559"/>
      <c r="AD358" s="491"/>
      <c r="AE358" s="267"/>
      <c r="AF358" s="377"/>
      <c r="AG358" s="119"/>
      <c r="AH358" s="662"/>
      <c r="AI358" s="916"/>
      <c r="AJ358" s="33"/>
      <c r="AK358" s="118"/>
      <c r="AL358" s="118"/>
      <c r="AM358" s="118"/>
      <c r="AN358" s="118"/>
      <c r="AO358" s="34"/>
    </row>
    <row r="359" spans="1:41" ht="39.950000000000003" customHeight="1" x14ac:dyDescent="0.2">
      <c r="A359" s="920"/>
      <c r="B359" s="456"/>
      <c r="C359" s="495"/>
      <c r="D359" s="510"/>
      <c r="E359" s="513"/>
      <c r="F359" s="510"/>
      <c r="G359" s="258"/>
      <c r="H359" s="260"/>
      <c r="I359" s="262"/>
      <c r="J359" s="262"/>
      <c r="K359" s="245"/>
      <c r="L359" s="566" t="s">
        <v>426</v>
      </c>
      <c r="M359" s="252">
        <v>0.25</v>
      </c>
      <c r="N359" s="70" t="s">
        <v>43</v>
      </c>
      <c r="O359" s="185">
        <v>0</v>
      </c>
      <c r="P359" s="186">
        <v>0</v>
      </c>
      <c r="Q359" s="186">
        <v>0.25</v>
      </c>
      <c r="R359" s="206">
        <v>1</v>
      </c>
      <c r="S359" s="14">
        <f t="shared" ref="S359" si="1455">SUM(O359:O359)*M359</f>
        <v>0</v>
      </c>
      <c r="T359" s="15">
        <f t="shared" ref="T359" si="1456">SUM(P359:P359)*M359</f>
        <v>0</v>
      </c>
      <c r="U359" s="15">
        <f t="shared" ref="U359" si="1457">SUM(Q359:Q359)*M359</f>
        <v>6.25E-2</v>
      </c>
      <c r="V359" s="15">
        <f t="shared" ref="V359" si="1458">SUM(R359:R359)*M359</f>
        <v>0.25</v>
      </c>
      <c r="W359" s="103">
        <f t="shared" si="1440"/>
        <v>0.25</v>
      </c>
      <c r="X359" s="236"/>
      <c r="Y359" s="236"/>
      <c r="Z359" s="236"/>
      <c r="AA359" s="236"/>
      <c r="AB359" s="239"/>
      <c r="AC359" s="559"/>
      <c r="AD359" s="492" t="s">
        <v>356</v>
      </c>
      <c r="AE359" s="266" t="str">
        <f t="shared" ref="AE359" si="1459">+IF(O360&gt;O359,"SUPERADA",IF(O360=O359,"EQUILIBRADA",IF(O360&lt;O359,"PARA MEJORAR")))</f>
        <v>EQUILIBRADA</v>
      </c>
      <c r="AF359" s="377"/>
      <c r="AG359" s="119"/>
      <c r="AH359" s="662"/>
      <c r="AI359" s="916"/>
      <c r="AJ359" s="33"/>
      <c r="AK359" s="118"/>
      <c r="AL359" s="118"/>
      <c r="AM359" s="118"/>
      <c r="AN359" s="118"/>
      <c r="AO359" s="34"/>
    </row>
    <row r="360" spans="1:41" ht="39.950000000000003" customHeight="1" thickBot="1" x14ac:dyDescent="0.25">
      <c r="A360" s="920"/>
      <c r="B360" s="456"/>
      <c r="C360" s="495"/>
      <c r="D360" s="510"/>
      <c r="E360" s="513"/>
      <c r="F360" s="510"/>
      <c r="G360" s="258"/>
      <c r="H360" s="260"/>
      <c r="I360" s="262"/>
      <c r="J360" s="262"/>
      <c r="K360" s="245"/>
      <c r="L360" s="903"/>
      <c r="M360" s="250"/>
      <c r="N360" s="71" t="s">
        <v>49</v>
      </c>
      <c r="O360" s="141">
        <v>0</v>
      </c>
      <c r="P360" s="136">
        <v>0</v>
      </c>
      <c r="Q360" s="136">
        <v>0</v>
      </c>
      <c r="R360" s="165">
        <v>0</v>
      </c>
      <c r="S360" s="9">
        <f t="shared" ref="S360" si="1460">SUM(O360:O360)*M359</f>
        <v>0</v>
      </c>
      <c r="T360" s="10">
        <f t="shared" ref="T360" si="1461">SUM(P360:P360)*M359</f>
        <v>0</v>
      </c>
      <c r="U360" s="10">
        <f t="shared" ref="U360" si="1462">SUM(Q360:Q360)*M359</f>
        <v>0</v>
      </c>
      <c r="V360" s="10">
        <f t="shared" ref="V360" si="1463">SUM(R360:R360)*M359</f>
        <v>0</v>
      </c>
      <c r="W360" s="102">
        <f t="shared" si="1440"/>
        <v>0</v>
      </c>
      <c r="X360" s="236"/>
      <c r="Y360" s="236"/>
      <c r="Z360" s="236"/>
      <c r="AA360" s="236"/>
      <c r="AB360" s="239"/>
      <c r="AC360" s="559"/>
      <c r="AD360" s="904"/>
      <c r="AE360" s="267"/>
      <c r="AF360" s="267"/>
      <c r="AG360" s="119"/>
      <c r="AH360" s="662"/>
      <c r="AI360" s="916"/>
      <c r="AJ360" s="33"/>
      <c r="AK360" s="118"/>
      <c r="AL360" s="118"/>
      <c r="AM360" s="118"/>
      <c r="AN360" s="118"/>
      <c r="AO360" s="34"/>
    </row>
    <row r="361" spans="1:41" ht="39.950000000000003" customHeight="1" x14ac:dyDescent="0.2">
      <c r="A361" s="920"/>
      <c r="B361" s="456"/>
      <c r="C361" s="495"/>
      <c r="D361" s="510"/>
      <c r="E361" s="513"/>
      <c r="F361" s="510"/>
      <c r="G361" s="258"/>
      <c r="H361" s="260"/>
      <c r="I361" s="262"/>
      <c r="J361" s="262"/>
      <c r="K361" s="245"/>
      <c r="L361" s="566" t="s">
        <v>427</v>
      </c>
      <c r="M361" s="252">
        <v>0.25</v>
      </c>
      <c r="N361" s="70" t="s">
        <v>43</v>
      </c>
      <c r="O361" s="185">
        <v>0.25</v>
      </c>
      <c r="P361" s="186">
        <v>0.5</v>
      </c>
      <c r="Q361" s="186">
        <v>0.75</v>
      </c>
      <c r="R361" s="206">
        <v>1</v>
      </c>
      <c r="S361" s="14">
        <f t="shared" ref="S361" si="1464">SUM(O361:O361)*M361</f>
        <v>6.25E-2</v>
      </c>
      <c r="T361" s="15">
        <f t="shared" ref="T361" si="1465">SUM(P361:P361)*M361</f>
        <v>0.125</v>
      </c>
      <c r="U361" s="15">
        <f t="shared" ref="U361" si="1466">SUM(Q361:Q361)*M361</f>
        <v>0.1875</v>
      </c>
      <c r="V361" s="15">
        <f t="shared" ref="V361" si="1467">SUM(R361:R361)*M361</f>
        <v>0.25</v>
      </c>
      <c r="W361" s="103">
        <f t="shared" si="1440"/>
        <v>0.25</v>
      </c>
      <c r="X361" s="236"/>
      <c r="Y361" s="236"/>
      <c r="Z361" s="236"/>
      <c r="AA361" s="236"/>
      <c r="AB361" s="239"/>
      <c r="AC361" s="559"/>
      <c r="AD361" s="904"/>
      <c r="AE361" s="266" t="str">
        <f t="shared" ref="AE361" si="1468">+IF(O362&gt;O361,"SUPERADA",IF(O362=O361,"EQUILIBRADA",IF(O362&lt;O361,"PARA MEJORAR")))</f>
        <v>PARA MEJORAR</v>
      </c>
      <c r="AF361" s="266" t="str">
        <f>IF(COUNTIF(AE361:AE376,"PARA MEJORAR")&gt;=1,"PARA MEJORAR","BIEN")</f>
        <v>PARA MEJORAR</v>
      </c>
      <c r="AG361" s="897" t="str">
        <f>IF(COUNTIF(AF361:AF376,"PARA MEJORAR")&gt;=1,"PARA MEJORAR","BIEN")</f>
        <v>PARA MEJORAR</v>
      </c>
      <c r="AH361" s="662"/>
      <c r="AI361" s="916"/>
      <c r="AJ361" s="35"/>
      <c r="AK361" s="36"/>
      <c r="AL361" s="36"/>
      <c r="AM361" s="36"/>
      <c r="AN361" s="36"/>
      <c r="AO361" s="37"/>
    </row>
    <row r="362" spans="1:41" ht="39.950000000000003" customHeight="1" thickBot="1" x14ac:dyDescent="0.25">
      <c r="A362" s="920"/>
      <c r="B362" s="456"/>
      <c r="C362" s="496"/>
      <c r="D362" s="511"/>
      <c r="E362" s="514"/>
      <c r="F362" s="511"/>
      <c r="G362" s="274"/>
      <c r="H362" s="275"/>
      <c r="I362" s="276"/>
      <c r="J362" s="276"/>
      <c r="K362" s="246"/>
      <c r="L362" s="568"/>
      <c r="M362" s="256"/>
      <c r="N362" s="72" t="s">
        <v>49</v>
      </c>
      <c r="O362" s="147">
        <v>0</v>
      </c>
      <c r="P362" s="138">
        <v>0</v>
      </c>
      <c r="Q362" s="138">
        <v>0</v>
      </c>
      <c r="R362" s="166">
        <v>0</v>
      </c>
      <c r="S362" s="20">
        <f t="shared" ref="S362" si="1469">SUM(O362:O362)*M361</f>
        <v>0</v>
      </c>
      <c r="T362" s="21">
        <f t="shared" ref="T362" si="1470">SUM(P362:P362)*M361</f>
        <v>0</v>
      </c>
      <c r="U362" s="21">
        <f t="shared" ref="U362" si="1471">SUM(Q362:Q362)*M361</f>
        <v>0</v>
      </c>
      <c r="V362" s="21">
        <f t="shared" ref="V362" si="1472">SUM(R362:R362)*M361</f>
        <v>0</v>
      </c>
      <c r="W362" s="104">
        <f t="shared" si="1440"/>
        <v>0</v>
      </c>
      <c r="X362" s="237"/>
      <c r="Y362" s="237"/>
      <c r="Z362" s="237"/>
      <c r="AA362" s="237"/>
      <c r="AB362" s="432"/>
      <c r="AC362" s="559"/>
      <c r="AD362" s="493"/>
      <c r="AE362" s="267"/>
      <c r="AF362" s="377"/>
      <c r="AG362" s="898"/>
      <c r="AH362" s="662"/>
      <c r="AI362" s="916"/>
      <c r="AJ362" s="33"/>
      <c r="AK362" s="118"/>
      <c r="AL362" s="118"/>
      <c r="AM362" s="118"/>
      <c r="AN362" s="118"/>
      <c r="AO362" s="34"/>
    </row>
    <row r="363" spans="1:41" ht="39.950000000000003" customHeight="1" x14ac:dyDescent="0.2">
      <c r="A363" s="920"/>
      <c r="B363" s="456"/>
      <c r="C363" s="494">
        <v>23</v>
      </c>
      <c r="D363" s="509" t="s">
        <v>428</v>
      </c>
      <c r="E363" s="512">
        <v>27</v>
      </c>
      <c r="F363" s="509" t="s">
        <v>429</v>
      </c>
      <c r="G363" s="542" t="s">
        <v>430</v>
      </c>
      <c r="H363" s="545">
        <v>49</v>
      </c>
      <c r="I363" s="261" t="s">
        <v>431</v>
      </c>
      <c r="J363" s="261" t="s">
        <v>432</v>
      </c>
      <c r="K363" s="244">
        <v>0</v>
      </c>
      <c r="L363" s="900" t="s">
        <v>433</v>
      </c>
      <c r="M363" s="249">
        <v>0.1</v>
      </c>
      <c r="N363" s="73" t="s">
        <v>43</v>
      </c>
      <c r="O363" s="184">
        <v>0</v>
      </c>
      <c r="P363" s="176">
        <v>0.1</v>
      </c>
      <c r="Q363" s="176">
        <v>0.35</v>
      </c>
      <c r="R363" s="205">
        <v>1</v>
      </c>
      <c r="S363" s="6">
        <f t="shared" ref="S363" si="1473">SUM(O363:O363)*M363</f>
        <v>0</v>
      </c>
      <c r="T363" s="7">
        <f t="shared" ref="T363" si="1474">SUM(P363:P363)*M363</f>
        <v>1.0000000000000002E-2</v>
      </c>
      <c r="U363" s="7">
        <f t="shared" ref="U363" si="1475">SUM(Q363:Q363)*M363</f>
        <v>3.4999999999999996E-2</v>
      </c>
      <c r="V363" s="7">
        <f t="shared" ref="V363" si="1476">SUM(R363:R363)*M363</f>
        <v>0.1</v>
      </c>
      <c r="W363" s="101">
        <f t="shared" si="1440"/>
        <v>0.1</v>
      </c>
      <c r="X363" s="235">
        <f>+S364+S376+S378+S366+S368+S370+S372+S374</f>
        <v>0</v>
      </c>
      <c r="Y363" s="235">
        <f>+T364+T376+T378+T366+T368+T370+T372+T374</f>
        <v>0</v>
      </c>
      <c r="Z363" s="235">
        <f>+U364+U376+U378+U366+U368+U370+U372+U374</f>
        <v>0</v>
      </c>
      <c r="AA363" s="235">
        <f>+V364+V376+V378+V366+V368+V370+V372+V374</f>
        <v>0</v>
      </c>
      <c r="AB363" s="238">
        <f>+W364+W376+W378+W366+W368+W370+W372+W374</f>
        <v>0</v>
      </c>
      <c r="AC363" s="559"/>
      <c r="AD363" s="490" t="s">
        <v>367</v>
      </c>
      <c r="AE363" s="266" t="str">
        <f t="shared" ref="AE363" si="1477">+IF(O364&gt;O363,"SUPERADA",IF(O364=O363,"EQUILIBRADA",IF(O364&lt;O363,"PARA MEJORAR")))</f>
        <v>EQUILIBRADA</v>
      </c>
      <c r="AF363" s="377"/>
      <c r="AG363" s="898"/>
      <c r="AH363" s="662"/>
      <c r="AI363" s="916"/>
      <c r="AJ363" s="33"/>
      <c r="AK363" s="118"/>
      <c r="AL363" s="118"/>
      <c r="AM363" s="118"/>
      <c r="AN363" s="118"/>
      <c r="AO363" s="34"/>
    </row>
    <row r="364" spans="1:41" ht="39.950000000000003" customHeight="1" thickBot="1" x14ac:dyDescent="0.25">
      <c r="A364" s="920"/>
      <c r="B364" s="456"/>
      <c r="C364" s="495"/>
      <c r="D364" s="510"/>
      <c r="E364" s="513"/>
      <c r="F364" s="510"/>
      <c r="G364" s="543"/>
      <c r="H364" s="546"/>
      <c r="I364" s="262"/>
      <c r="J364" s="262"/>
      <c r="K364" s="245"/>
      <c r="L364" s="903"/>
      <c r="M364" s="250"/>
      <c r="N364" s="71" t="s">
        <v>49</v>
      </c>
      <c r="O364" s="141">
        <v>0</v>
      </c>
      <c r="P364" s="136">
        <v>0</v>
      </c>
      <c r="Q364" s="136">
        <v>0</v>
      </c>
      <c r="R364" s="165">
        <v>0</v>
      </c>
      <c r="S364" s="9">
        <f t="shared" ref="S364" si="1478">SUM(O364:O364)*M363</f>
        <v>0</v>
      </c>
      <c r="T364" s="10">
        <f t="shared" ref="T364" si="1479">SUM(P364:P364)*M363</f>
        <v>0</v>
      </c>
      <c r="U364" s="10">
        <f t="shared" ref="U364" si="1480">SUM(Q364:Q364)*M363</f>
        <v>0</v>
      </c>
      <c r="V364" s="10">
        <f t="shared" ref="V364" si="1481">SUM(R364:R364)*M363</f>
        <v>0</v>
      </c>
      <c r="W364" s="102">
        <f t="shared" si="1440"/>
        <v>0</v>
      </c>
      <c r="X364" s="236"/>
      <c r="Y364" s="236"/>
      <c r="Z364" s="236"/>
      <c r="AA364" s="236"/>
      <c r="AB364" s="239"/>
      <c r="AC364" s="559"/>
      <c r="AD364" s="491"/>
      <c r="AE364" s="267"/>
      <c r="AF364" s="377"/>
      <c r="AG364" s="898"/>
      <c r="AH364" s="662"/>
      <c r="AI364" s="916"/>
      <c r="AJ364" s="33"/>
      <c r="AK364" s="118"/>
      <c r="AL364" s="118"/>
      <c r="AM364" s="118"/>
      <c r="AN364" s="118"/>
      <c r="AO364" s="34"/>
    </row>
    <row r="365" spans="1:41" ht="39.950000000000003" customHeight="1" x14ac:dyDescent="0.2">
      <c r="A365" s="920"/>
      <c r="B365" s="456"/>
      <c r="C365" s="495"/>
      <c r="D365" s="510"/>
      <c r="E365" s="513"/>
      <c r="F365" s="510"/>
      <c r="G365" s="543"/>
      <c r="H365" s="546"/>
      <c r="I365" s="262"/>
      <c r="J365" s="262"/>
      <c r="K365" s="245"/>
      <c r="L365" s="566" t="s">
        <v>434</v>
      </c>
      <c r="M365" s="252">
        <v>0.1</v>
      </c>
      <c r="N365" s="70" t="s">
        <v>43</v>
      </c>
      <c r="O365" s="183">
        <v>0</v>
      </c>
      <c r="P365" s="180">
        <v>0.1</v>
      </c>
      <c r="Q365" s="180">
        <v>0.35</v>
      </c>
      <c r="R365" s="207">
        <v>1</v>
      </c>
      <c r="S365" s="14">
        <f t="shared" ref="S365" si="1482">SUM(O365:O365)*M365</f>
        <v>0</v>
      </c>
      <c r="T365" s="15">
        <f t="shared" ref="T365" si="1483">SUM(P365:P365)*M365</f>
        <v>1.0000000000000002E-2</v>
      </c>
      <c r="U365" s="15">
        <f t="shared" ref="U365" si="1484">SUM(Q365:Q365)*M365</f>
        <v>3.4999999999999996E-2</v>
      </c>
      <c r="V365" s="15">
        <f t="shared" ref="V365" si="1485">SUM(R365:R365)*M365</f>
        <v>0.1</v>
      </c>
      <c r="W365" s="103">
        <f t="shared" si="1440"/>
        <v>0.1</v>
      </c>
      <c r="X365" s="236"/>
      <c r="Y365" s="236"/>
      <c r="Z365" s="236"/>
      <c r="AA365" s="236"/>
      <c r="AB365" s="239"/>
      <c r="AC365" s="559"/>
      <c r="AD365" s="492" t="s">
        <v>367</v>
      </c>
      <c r="AE365" s="266" t="str">
        <f t="shared" ref="AE365" si="1486">+IF(O366&gt;O365,"SUPERADA",IF(O366=O365,"EQUILIBRADA",IF(O366&lt;O365,"PARA MEJORAR")))</f>
        <v>EQUILIBRADA</v>
      </c>
      <c r="AF365" s="377"/>
      <c r="AG365" s="898"/>
      <c r="AH365" s="662"/>
      <c r="AI365" s="916"/>
      <c r="AJ365" s="33"/>
      <c r="AK365" s="118"/>
      <c r="AL365" s="118"/>
      <c r="AM365" s="118"/>
      <c r="AN365" s="118"/>
      <c r="AO365" s="34"/>
    </row>
    <row r="366" spans="1:41" ht="39.950000000000003" customHeight="1" thickBot="1" x14ac:dyDescent="0.25">
      <c r="A366" s="920"/>
      <c r="B366" s="456"/>
      <c r="C366" s="495"/>
      <c r="D366" s="510"/>
      <c r="E366" s="513"/>
      <c r="F366" s="510"/>
      <c r="G366" s="543"/>
      <c r="H366" s="546"/>
      <c r="I366" s="262"/>
      <c r="J366" s="262"/>
      <c r="K366" s="245"/>
      <c r="L366" s="903"/>
      <c r="M366" s="250"/>
      <c r="N366" s="71" t="s">
        <v>49</v>
      </c>
      <c r="O366" s="141">
        <v>0</v>
      </c>
      <c r="P366" s="136">
        <v>0</v>
      </c>
      <c r="Q366" s="136">
        <v>0</v>
      </c>
      <c r="R366" s="165">
        <v>0</v>
      </c>
      <c r="S366" s="9">
        <f t="shared" ref="S366" si="1487">SUM(O366:O366)*M365</f>
        <v>0</v>
      </c>
      <c r="T366" s="10">
        <f t="shared" ref="T366" si="1488">SUM(P366:P366)*M365</f>
        <v>0</v>
      </c>
      <c r="U366" s="10">
        <f t="shared" ref="U366" si="1489">SUM(Q366:Q366)*M365</f>
        <v>0</v>
      </c>
      <c r="V366" s="10">
        <f t="shared" ref="V366" si="1490">SUM(R366:R366)*M365</f>
        <v>0</v>
      </c>
      <c r="W366" s="102">
        <f t="shared" si="1440"/>
        <v>0</v>
      </c>
      <c r="X366" s="236"/>
      <c r="Y366" s="236"/>
      <c r="Z366" s="236"/>
      <c r="AA366" s="236"/>
      <c r="AB366" s="239"/>
      <c r="AC366" s="559"/>
      <c r="AD366" s="491"/>
      <c r="AE366" s="267"/>
      <c r="AF366" s="377"/>
      <c r="AG366" s="898"/>
      <c r="AH366" s="662"/>
      <c r="AI366" s="916"/>
      <c r="AJ366" s="33"/>
      <c r="AK366" s="118"/>
      <c r="AL366" s="118"/>
      <c r="AM366" s="118"/>
      <c r="AN366" s="118"/>
      <c r="AO366" s="34"/>
    </row>
    <row r="367" spans="1:41" ht="39.950000000000003" customHeight="1" x14ac:dyDescent="0.2">
      <c r="A367" s="920"/>
      <c r="B367" s="456"/>
      <c r="C367" s="495"/>
      <c r="D367" s="510"/>
      <c r="E367" s="513"/>
      <c r="F367" s="510"/>
      <c r="G367" s="543"/>
      <c r="H367" s="546"/>
      <c r="I367" s="262"/>
      <c r="J367" s="262"/>
      <c r="K367" s="245"/>
      <c r="L367" s="566" t="s">
        <v>435</v>
      </c>
      <c r="M367" s="252">
        <v>0.1</v>
      </c>
      <c r="N367" s="70" t="s">
        <v>43</v>
      </c>
      <c r="O367" s="183">
        <v>0</v>
      </c>
      <c r="P367" s="180">
        <v>0.1</v>
      </c>
      <c r="Q367" s="180">
        <v>0.35</v>
      </c>
      <c r="R367" s="207">
        <v>1</v>
      </c>
      <c r="S367" s="14">
        <f t="shared" ref="S367" si="1491">SUM(O367:O367)*M367</f>
        <v>0</v>
      </c>
      <c r="T367" s="15">
        <f t="shared" ref="T367" si="1492">SUM(P367:P367)*M367</f>
        <v>1.0000000000000002E-2</v>
      </c>
      <c r="U367" s="15">
        <f t="shared" ref="U367" si="1493">SUM(Q367:Q367)*M367</f>
        <v>3.4999999999999996E-2</v>
      </c>
      <c r="V367" s="15">
        <f t="shared" ref="V367" si="1494">SUM(R367:R367)*M367</f>
        <v>0.1</v>
      </c>
      <c r="W367" s="103">
        <f t="shared" si="1440"/>
        <v>0.1</v>
      </c>
      <c r="X367" s="236"/>
      <c r="Y367" s="236"/>
      <c r="Z367" s="236"/>
      <c r="AA367" s="236"/>
      <c r="AB367" s="239"/>
      <c r="AC367" s="559"/>
      <c r="AD367" s="492" t="s">
        <v>367</v>
      </c>
      <c r="AE367" s="266" t="str">
        <f t="shared" ref="AE367" si="1495">+IF(O368&gt;O367,"SUPERADA",IF(O368=O367,"EQUILIBRADA",IF(O368&lt;O367,"PARA MEJORAR")))</f>
        <v>EQUILIBRADA</v>
      </c>
      <c r="AF367" s="377"/>
      <c r="AG367" s="898"/>
      <c r="AH367" s="662"/>
      <c r="AI367" s="916"/>
      <c r="AJ367" s="33"/>
      <c r="AK367" s="118"/>
      <c r="AL367" s="118"/>
      <c r="AM367" s="118"/>
      <c r="AN367" s="118"/>
      <c r="AO367" s="34"/>
    </row>
    <row r="368" spans="1:41" ht="39.950000000000003" customHeight="1" thickBot="1" x14ac:dyDescent="0.25">
      <c r="A368" s="920"/>
      <c r="B368" s="456"/>
      <c r="C368" s="495"/>
      <c r="D368" s="510"/>
      <c r="E368" s="513"/>
      <c r="F368" s="510"/>
      <c r="G368" s="543"/>
      <c r="H368" s="546"/>
      <c r="I368" s="262"/>
      <c r="J368" s="262"/>
      <c r="K368" s="245"/>
      <c r="L368" s="903"/>
      <c r="M368" s="250"/>
      <c r="N368" s="71" t="s">
        <v>49</v>
      </c>
      <c r="O368" s="141">
        <v>0</v>
      </c>
      <c r="P368" s="136">
        <v>0</v>
      </c>
      <c r="Q368" s="136">
        <v>0</v>
      </c>
      <c r="R368" s="165">
        <v>0</v>
      </c>
      <c r="S368" s="9">
        <f t="shared" ref="S368" si="1496">SUM(O368:O368)*M367</f>
        <v>0</v>
      </c>
      <c r="T368" s="10">
        <f t="shared" ref="T368" si="1497">SUM(P368:P368)*M367</f>
        <v>0</v>
      </c>
      <c r="U368" s="10">
        <f t="shared" ref="U368" si="1498">SUM(Q368:Q368)*M367</f>
        <v>0</v>
      </c>
      <c r="V368" s="10">
        <f t="shared" ref="V368" si="1499">SUM(R368:R368)*M367</f>
        <v>0</v>
      </c>
      <c r="W368" s="102">
        <f t="shared" si="1440"/>
        <v>0</v>
      </c>
      <c r="X368" s="236"/>
      <c r="Y368" s="236"/>
      <c r="Z368" s="236"/>
      <c r="AA368" s="236"/>
      <c r="AB368" s="239"/>
      <c r="AC368" s="559"/>
      <c r="AD368" s="491"/>
      <c r="AE368" s="267"/>
      <c r="AF368" s="377"/>
      <c r="AG368" s="898"/>
      <c r="AH368" s="662"/>
      <c r="AI368" s="916"/>
      <c r="AJ368" s="33"/>
      <c r="AK368" s="118"/>
      <c r="AL368" s="118"/>
      <c r="AM368" s="118"/>
      <c r="AN368" s="118"/>
      <c r="AO368" s="34"/>
    </row>
    <row r="369" spans="1:41" ht="39.950000000000003" customHeight="1" x14ac:dyDescent="0.2">
      <c r="A369" s="920"/>
      <c r="B369" s="456"/>
      <c r="C369" s="495"/>
      <c r="D369" s="510"/>
      <c r="E369" s="513"/>
      <c r="F369" s="510"/>
      <c r="G369" s="543"/>
      <c r="H369" s="546"/>
      <c r="I369" s="262"/>
      <c r="J369" s="262"/>
      <c r="K369" s="245"/>
      <c r="L369" s="566" t="s">
        <v>436</v>
      </c>
      <c r="M369" s="252">
        <v>0.1</v>
      </c>
      <c r="N369" s="70" t="s">
        <v>43</v>
      </c>
      <c r="O369" s="183">
        <v>0</v>
      </c>
      <c r="P369" s="180">
        <v>0.1</v>
      </c>
      <c r="Q369" s="180">
        <v>0.35</v>
      </c>
      <c r="R369" s="207">
        <v>1</v>
      </c>
      <c r="S369" s="14">
        <f t="shared" ref="S369" si="1500">SUM(O369:O369)*M369</f>
        <v>0</v>
      </c>
      <c r="T369" s="15">
        <f t="shared" ref="T369" si="1501">SUM(P369:P369)*M369</f>
        <v>1.0000000000000002E-2</v>
      </c>
      <c r="U369" s="15">
        <f t="shared" ref="U369" si="1502">SUM(Q369:Q369)*M369</f>
        <v>3.4999999999999996E-2</v>
      </c>
      <c r="V369" s="15">
        <f t="shared" ref="V369" si="1503">SUM(R369:R369)*M369</f>
        <v>0.1</v>
      </c>
      <c r="W369" s="103">
        <f t="shared" si="1440"/>
        <v>0.1</v>
      </c>
      <c r="X369" s="236"/>
      <c r="Y369" s="236"/>
      <c r="Z369" s="236"/>
      <c r="AA369" s="236"/>
      <c r="AB369" s="239"/>
      <c r="AC369" s="559"/>
      <c r="AD369" s="492" t="s">
        <v>367</v>
      </c>
      <c r="AE369" s="266" t="str">
        <f t="shared" ref="AE369" si="1504">+IF(O370&gt;O369,"SUPERADA",IF(O370=O369,"EQUILIBRADA",IF(O370&lt;O369,"PARA MEJORAR")))</f>
        <v>EQUILIBRADA</v>
      </c>
      <c r="AF369" s="377"/>
      <c r="AG369" s="898"/>
      <c r="AH369" s="662"/>
      <c r="AI369" s="916"/>
      <c r="AJ369" s="33"/>
      <c r="AK369" s="118"/>
      <c r="AL369" s="118"/>
      <c r="AM369" s="118"/>
      <c r="AN369" s="118"/>
      <c r="AO369" s="34"/>
    </row>
    <row r="370" spans="1:41" ht="39.950000000000003" customHeight="1" thickBot="1" x14ac:dyDescent="0.25">
      <c r="A370" s="920"/>
      <c r="B370" s="456"/>
      <c r="C370" s="495"/>
      <c r="D370" s="510"/>
      <c r="E370" s="513"/>
      <c r="F370" s="510"/>
      <c r="G370" s="543"/>
      <c r="H370" s="546"/>
      <c r="I370" s="262"/>
      <c r="J370" s="262"/>
      <c r="K370" s="245"/>
      <c r="L370" s="903"/>
      <c r="M370" s="250"/>
      <c r="N370" s="71" t="s">
        <v>49</v>
      </c>
      <c r="O370" s="141">
        <v>0</v>
      </c>
      <c r="P370" s="136">
        <v>0</v>
      </c>
      <c r="Q370" s="136">
        <v>0</v>
      </c>
      <c r="R370" s="165">
        <v>0</v>
      </c>
      <c r="S370" s="9">
        <f t="shared" ref="S370" si="1505">SUM(O370:O370)*M369</f>
        <v>0</v>
      </c>
      <c r="T370" s="10">
        <f t="shared" ref="T370" si="1506">SUM(P370:P370)*M369</f>
        <v>0</v>
      </c>
      <c r="U370" s="10">
        <f t="shared" ref="U370" si="1507">SUM(Q370:Q370)*M369</f>
        <v>0</v>
      </c>
      <c r="V370" s="10">
        <f t="shared" ref="V370" si="1508">SUM(R370:R370)*M369</f>
        <v>0</v>
      </c>
      <c r="W370" s="102">
        <f t="shared" si="1440"/>
        <v>0</v>
      </c>
      <c r="X370" s="236"/>
      <c r="Y370" s="236"/>
      <c r="Z370" s="236"/>
      <c r="AA370" s="236"/>
      <c r="AB370" s="239"/>
      <c r="AC370" s="559"/>
      <c r="AD370" s="491"/>
      <c r="AE370" s="267"/>
      <c r="AF370" s="377"/>
      <c r="AG370" s="898"/>
      <c r="AH370" s="662"/>
      <c r="AI370" s="916"/>
      <c r="AJ370" s="33"/>
      <c r="AK370" s="118"/>
      <c r="AL370" s="118"/>
      <c r="AM370" s="118"/>
      <c r="AN370" s="118"/>
      <c r="AO370" s="34"/>
    </row>
    <row r="371" spans="1:41" ht="39.950000000000003" customHeight="1" x14ac:dyDescent="0.2">
      <c r="A371" s="920"/>
      <c r="B371" s="456"/>
      <c r="C371" s="495"/>
      <c r="D371" s="510"/>
      <c r="E371" s="513"/>
      <c r="F371" s="510"/>
      <c r="G371" s="543"/>
      <c r="H371" s="546"/>
      <c r="I371" s="262"/>
      <c r="J371" s="262"/>
      <c r="K371" s="245"/>
      <c r="L371" s="566" t="s">
        <v>437</v>
      </c>
      <c r="M371" s="252">
        <v>0.1</v>
      </c>
      <c r="N371" s="70" t="s">
        <v>43</v>
      </c>
      <c r="O371" s="183">
        <v>0</v>
      </c>
      <c r="P371" s="180">
        <v>0.1</v>
      </c>
      <c r="Q371" s="180">
        <v>0.35</v>
      </c>
      <c r="R371" s="207">
        <v>1</v>
      </c>
      <c r="S371" s="14">
        <f t="shared" ref="S371" si="1509">SUM(O371:O371)*M371</f>
        <v>0</v>
      </c>
      <c r="T371" s="15">
        <f t="shared" ref="T371" si="1510">SUM(P371:P371)*M371</f>
        <v>1.0000000000000002E-2</v>
      </c>
      <c r="U371" s="15">
        <f t="shared" ref="U371" si="1511">SUM(Q371:Q371)*M371</f>
        <v>3.4999999999999996E-2</v>
      </c>
      <c r="V371" s="15">
        <f t="shared" ref="V371" si="1512">SUM(R371:R371)*M371</f>
        <v>0.1</v>
      </c>
      <c r="W371" s="103">
        <f t="shared" si="1440"/>
        <v>0.1</v>
      </c>
      <c r="X371" s="236"/>
      <c r="Y371" s="236"/>
      <c r="Z371" s="236"/>
      <c r="AA371" s="236"/>
      <c r="AB371" s="239"/>
      <c r="AC371" s="559"/>
      <c r="AD371" s="492" t="s">
        <v>367</v>
      </c>
      <c r="AE371" s="266" t="str">
        <f t="shared" ref="AE371" si="1513">+IF(O372&gt;O371,"SUPERADA",IF(O372=O371,"EQUILIBRADA",IF(O372&lt;O371,"PARA MEJORAR")))</f>
        <v>EQUILIBRADA</v>
      </c>
      <c r="AF371" s="377"/>
      <c r="AG371" s="898"/>
      <c r="AH371" s="662"/>
      <c r="AI371" s="916"/>
      <c r="AJ371" s="33"/>
      <c r="AK371" s="118"/>
      <c r="AL371" s="118"/>
      <c r="AM371" s="118"/>
      <c r="AN371" s="118"/>
      <c r="AO371" s="34"/>
    </row>
    <row r="372" spans="1:41" ht="39.950000000000003" customHeight="1" thickBot="1" x14ac:dyDescent="0.25">
      <c r="A372" s="920"/>
      <c r="B372" s="456"/>
      <c r="C372" s="495"/>
      <c r="D372" s="510"/>
      <c r="E372" s="513"/>
      <c r="F372" s="510"/>
      <c r="G372" s="543"/>
      <c r="H372" s="546"/>
      <c r="I372" s="262"/>
      <c r="J372" s="262"/>
      <c r="K372" s="245"/>
      <c r="L372" s="903"/>
      <c r="M372" s="250"/>
      <c r="N372" s="71" t="s">
        <v>49</v>
      </c>
      <c r="O372" s="141">
        <v>0</v>
      </c>
      <c r="P372" s="136">
        <v>0</v>
      </c>
      <c r="Q372" s="136">
        <v>0</v>
      </c>
      <c r="R372" s="165">
        <v>0</v>
      </c>
      <c r="S372" s="9">
        <f t="shared" ref="S372" si="1514">SUM(O372:O372)*M371</f>
        <v>0</v>
      </c>
      <c r="T372" s="10">
        <f t="shared" ref="T372" si="1515">SUM(P372:P372)*M371</f>
        <v>0</v>
      </c>
      <c r="U372" s="10">
        <f t="shared" ref="U372" si="1516">SUM(Q372:Q372)*M371</f>
        <v>0</v>
      </c>
      <c r="V372" s="10">
        <f t="shared" ref="V372" si="1517">SUM(R372:R372)*M371</f>
        <v>0</v>
      </c>
      <c r="W372" s="102">
        <f t="shared" si="1440"/>
        <v>0</v>
      </c>
      <c r="X372" s="236"/>
      <c r="Y372" s="236"/>
      <c r="Z372" s="236"/>
      <c r="AA372" s="236"/>
      <c r="AB372" s="239"/>
      <c r="AC372" s="559"/>
      <c r="AD372" s="491"/>
      <c r="AE372" s="267"/>
      <c r="AF372" s="377"/>
      <c r="AG372" s="898"/>
      <c r="AH372" s="662"/>
      <c r="AI372" s="916"/>
      <c r="AJ372" s="33"/>
      <c r="AK372" s="118"/>
      <c r="AL372" s="118"/>
      <c r="AM372" s="118"/>
      <c r="AN372" s="118"/>
      <c r="AO372" s="34"/>
    </row>
    <row r="373" spans="1:41" ht="39.950000000000003" customHeight="1" x14ac:dyDescent="0.2">
      <c r="A373" s="920"/>
      <c r="B373" s="456"/>
      <c r="C373" s="495"/>
      <c r="D373" s="510"/>
      <c r="E373" s="513"/>
      <c r="F373" s="510"/>
      <c r="G373" s="543"/>
      <c r="H373" s="546"/>
      <c r="I373" s="262"/>
      <c r="J373" s="262"/>
      <c r="K373" s="245"/>
      <c r="L373" s="566" t="s">
        <v>438</v>
      </c>
      <c r="M373" s="252">
        <v>0.1</v>
      </c>
      <c r="N373" s="70" t="s">
        <v>43</v>
      </c>
      <c r="O373" s="183">
        <v>0</v>
      </c>
      <c r="P373" s="180">
        <v>0.1</v>
      </c>
      <c r="Q373" s="180">
        <v>0.35</v>
      </c>
      <c r="R373" s="207">
        <v>1</v>
      </c>
      <c r="S373" s="14">
        <f t="shared" ref="S373" si="1518">SUM(O373:O373)*M373</f>
        <v>0</v>
      </c>
      <c r="T373" s="15">
        <f t="shared" ref="T373" si="1519">SUM(P373:P373)*M373</f>
        <v>1.0000000000000002E-2</v>
      </c>
      <c r="U373" s="15">
        <f t="shared" ref="U373" si="1520">SUM(Q373:Q373)*M373</f>
        <v>3.4999999999999996E-2</v>
      </c>
      <c r="V373" s="15">
        <f t="shared" ref="V373" si="1521">SUM(R373:R373)*M373</f>
        <v>0.1</v>
      </c>
      <c r="W373" s="103">
        <f t="shared" si="1440"/>
        <v>0.1</v>
      </c>
      <c r="X373" s="236"/>
      <c r="Y373" s="236"/>
      <c r="Z373" s="236"/>
      <c r="AA373" s="236"/>
      <c r="AB373" s="239"/>
      <c r="AC373" s="559"/>
      <c r="AD373" s="492" t="s">
        <v>367</v>
      </c>
      <c r="AE373" s="266" t="str">
        <f t="shared" ref="AE373" si="1522">+IF(O374&gt;O373,"SUPERADA",IF(O374=O373,"EQUILIBRADA",IF(O374&lt;O373,"PARA MEJORAR")))</f>
        <v>EQUILIBRADA</v>
      </c>
      <c r="AF373" s="377"/>
      <c r="AG373" s="898"/>
      <c r="AH373" s="662"/>
      <c r="AI373" s="916"/>
      <c r="AJ373" s="33"/>
      <c r="AK373" s="118"/>
      <c r="AL373" s="118"/>
      <c r="AM373" s="118"/>
      <c r="AN373" s="118"/>
      <c r="AO373" s="34"/>
    </row>
    <row r="374" spans="1:41" ht="39.950000000000003" customHeight="1" thickBot="1" x14ac:dyDescent="0.25">
      <c r="A374" s="920"/>
      <c r="B374" s="456"/>
      <c r="C374" s="495"/>
      <c r="D374" s="510"/>
      <c r="E374" s="513"/>
      <c r="F374" s="510"/>
      <c r="G374" s="543"/>
      <c r="H374" s="546"/>
      <c r="I374" s="262"/>
      <c r="J374" s="262"/>
      <c r="K374" s="245"/>
      <c r="L374" s="903"/>
      <c r="M374" s="250"/>
      <c r="N374" s="71" t="s">
        <v>49</v>
      </c>
      <c r="O374" s="141">
        <v>0</v>
      </c>
      <c r="P374" s="136">
        <v>0</v>
      </c>
      <c r="Q374" s="136">
        <v>0</v>
      </c>
      <c r="R374" s="165">
        <v>0</v>
      </c>
      <c r="S374" s="9">
        <f t="shared" ref="S374" si="1523">SUM(O374:O374)*M373</f>
        <v>0</v>
      </c>
      <c r="T374" s="10">
        <f t="shared" ref="T374" si="1524">SUM(P374:P374)*M373</f>
        <v>0</v>
      </c>
      <c r="U374" s="10">
        <f t="shared" ref="U374" si="1525">SUM(Q374:Q374)*M373</f>
        <v>0</v>
      </c>
      <c r="V374" s="10">
        <f t="shared" ref="V374" si="1526">SUM(R374:R374)*M373</f>
        <v>0</v>
      </c>
      <c r="W374" s="102">
        <f t="shared" si="1440"/>
        <v>0</v>
      </c>
      <c r="X374" s="236"/>
      <c r="Y374" s="236"/>
      <c r="Z374" s="236"/>
      <c r="AA374" s="236"/>
      <c r="AB374" s="239"/>
      <c r="AC374" s="559"/>
      <c r="AD374" s="491"/>
      <c r="AE374" s="267"/>
      <c r="AF374" s="377"/>
      <c r="AG374" s="898"/>
      <c r="AH374" s="662"/>
      <c r="AI374" s="916"/>
      <c r="AJ374" s="33"/>
      <c r="AK374" s="118"/>
      <c r="AL374" s="118"/>
      <c r="AM374" s="118"/>
      <c r="AN374" s="118"/>
      <c r="AO374" s="34"/>
    </row>
    <row r="375" spans="1:41" ht="39.950000000000003" customHeight="1" x14ac:dyDescent="0.2">
      <c r="A375" s="920"/>
      <c r="B375" s="456"/>
      <c r="C375" s="495"/>
      <c r="D375" s="510"/>
      <c r="E375" s="513"/>
      <c r="F375" s="510"/>
      <c r="G375" s="543"/>
      <c r="H375" s="546"/>
      <c r="I375" s="262"/>
      <c r="J375" s="262"/>
      <c r="K375" s="245"/>
      <c r="L375" s="566" t="s">
        <v>439</v>
      </c>
      <c r="M375" s="252">
        <v>0.1</v>
      </c>
      <c r="N375" s="70" t="s">
        <v>43</v>
      </c>
      <c r="O375" s="185">
        <v>0.1</v>
      </c>
      <c r="P375" s="186">
        <v>0.4</v>
      </c>
      <c r="Q375" s="186">
        <v>1</v>
      </c>
      <c r="R375" s="206">
        <v>1</v>
      </c>
      <c r="S375" s="14">
        <f t="shared" ref="S375" si="1527">SUM(O375:O375)*M375</f>
        <v>1.0000000000000002E-2</v>
      </c>
      <c r="T375" s="15">
        <f t="shared" ref="T375" si="1528">SUM(P375:P375)*M375</f>
        <v>4.0000000000000008E-2</v>
      </c>
      <c r="U375" s="15">
        <f t="shared" ref="U375" si="1529">SUM(Q375:Q375)*M375</f>
        <v>0.1</v>
      </c>
      <c r="V375" s="15">
        <f t="shared" ref="V375" si="1530">SUM(R375:R375)*M375</f>
        <v>0.1</v>
      </c>
      <c r="W375" s="103">
        <f t="shared" si="1440"/>
        <v>0.1</v>
      </c>
      <c r="X375" s="236"/>
      <c r="Y375" s="236"/>
      <c r="Z375" s="236"/>
      <c r="AA375" s="236"/>
      <c r="AB375" s="239"/>
      <c r="AC375" s="559"/>
      <c r="AD375" s="492" t="s">
        <v>391</v>
      </c>
      <c r="AE375" s="266" t="str">
        <f t="shared" ref="AE375" si="1531">+IF(O376&gt;O375,"SUPERADA",IF(O376=O375,"EQUILIBRADA",IF(O376&lt;O375,"PARA MEJORAR")))</f>
        <v>PARA MEJORAR</v>
      </c>
      <c r="AF375" s="377"/>
      <c r="AG375" s="898"/>
      <c r="AH375" s="662"/>
      <c r="AI375" s="916"/>
      <c r="AJ375" s="33"/>
      <c r="AK375" s="118"/>
      <c r="AL375" s="118"/>
      <c r="AM375" s="118"/>
      <c r="AN375" s="118"/>
      <c r="AO375" s="34"/>
    </row>
    <row r="376" spans="1:41" ht="39.950000000000003" customHeight="1" thickBot="1" x14ac:dyDescent="0.25">
      <c r="A376" s="920"/>
      <c r="B376" s="456"/>
      <c r="C376" s="495"/>
      <c r="D376" s="510"/>
      <c r="E376" s="513"/>
      <c r="F376" s="510"/>
      <c r="G376" s="543"/>
      <c r="H376" s="546"/>
      <c r="I376" s="262"/>
      <c r="J376" s="262"/>
      <c r="K376" s="245"/>
      <c r="L376" s="903"/>
      <c r="M376" s="250"/>
      <c r="N376" s="71" t="s">
        <v>49</v>
      </c>
      <c r="O376" s="141">
        <v>0</v>
      </c>
      <c r="P376" s="136">
        <v>0</v>
      </c>
      <c r="Q376" s="136">
        <v>0</v>
      </c>
      <c r="R376" s="165">
        <v>0</v>
      </c>
      <c r="S376" s="9">
        <f t="shared" ref="S376" si="1532">SUM(O376:O376)*M375</f>
        <v>0</v>
      </c>
      <c r="T376" s="10">
        <f t="shared" ref="T376" si="1533">SUM(P376:P376)*M375</f>
        <v>0</v>
      </c>
      <c r="U376" s="10">
        <f t="shared" ref="U376" si="1534">SUM(Q376:Q376)*M375</f>
        <v>0</v>
      </c>
      <c r="V376" s="10">
        <f t="shared" ref="V376" si="1535">SUM(R376:R376)*M375</f>
        <v>0</v>
      </c>
      <c r="W376" s="102">
        <f t="shared" si="1440"/>
        <v>0</v>
      </c>
      <c r="X376" s="236"/>
      <c r="Y376" s="236"/>
      <c r="Z376" s="236"/>
      <c r="AA376" s="236"/>
      <c r="AB376" s="239"/>
      <c r="AC376" s="559"/>
      <c r="AD376" s="491"/>
      <c r="AE376" s="267"/>
      <c r="AF376" s="267"/>
      <c r="AG376" s="899"/>
      <c r="AH376" s="662"/>
      <c r="AI376" s="916"/>
      <c r="AJ376" s="33"/>
      <c r="AK376" s="118"/>
      <c r="AL376" s="118"/>
      <c r="AM376" s="118"/>
      <c r="AN376" s="118"/>
      <c r="AO376" s="34"/>
    </row>
    <row r="377" spans="1:41" ht="39.950000000000003" customHeight="1" x14ac:dyDescent="0.2">
      <c r="A377" s="920"/>
      <c r="B377" s="456"/>
      <c r="C377" s="495"/>
      <c r="D377" s="510"/>
      <c r="E377" s="513"/>
      <c r="F377" s="510"/>
      <c r="G377" s="543"/>
      <c r="H377" s="546"/>
      <c r="I377" s="262"/>
      <c r="J377" s="262"/>
      <c r="K377" s="245"/>
      <c r="L377" s="566" t="s">
        <v>440</v>
      </c>
      <c r="M377" s="252">
        <v>0.3</v>
      </c>
      <c r="N377" s="70" t="s">
        <v>43</v>
      </c>
      <c r="O377" s="185">
        <v>0.1</v>
      </c>
      <c r="P377" s="186">
        <v>0.5</v>
      </c>
      <c r="Q377" s="186">
        <v>0.75</v>
      </c>
      <c r="R377" s="206">
        <v>1</v>
      </c>
      <c r="S377" s="14">
        <f t="shared" ref="S377" si="1536">SUM(O377:O377)*M377</f>
        <v>0.03</v>
      </c>
      <c r="T377" s="15">
        <f t="shared" ref="T377" si="1537">SUM(P377:P377)*M377</f>
        <v>0.15</v>
      </c>
      <c r="U377" s="15">
        <f t="shared" ref="U377" si="1538">SUM(Q377:Q377)*M377</f>
        <v>0.22499999999999998</v>
      </c>
      <c r="V377" s="15">
        <f t="shared" ref="V377" si="1539">SUM(R377:R377)*M377</f>
        <v>0.3</v>
      </c>
      <c r="W377" s="103">
        <f t="shared" si="1440"/>
        <v>0.3</v>
      </c>
      <c r="X377" s="236"/>
      <c r="Y377" s="236"/>
      <c r="Z377" s="236"/>
      <c r="AA377" s="236"/>
      <c r="AB377" s="239"/>
      <c r="AC377" s="559"/>
      <c r="AD377" s="492" t="s">
        <v>441</v>
      </c>
      <c r="AE377" s="266" t="str">
        <f t="shared" ref="AE377" si="1540">+IF(O378&gt;O377,"SUPERADA",IF(O378=O377,"EQUILIBRADA",IF(O378&lt;O377,"PARA MEJORAR")))</f>
        <v>PARA MEJORAR</v>
      </c>
      <c r="AF377" s="266" t="str">
        <f>IF(COUNTIF(AE377:AE396,"PARA MEJORAR")&gt;=1,"PARA MEJORAR","BIEN")</f>
        <v>PARA MEJORAR</v>
      </c>
      <c r="AG377" s="897" t="str">
        <f>IF(COUNTIF(AF377:AF396,"PARA MEJORAR")&gt;=1,"PARA MEJORAR","BIEN")</f>
        <v>PARA MEJORAR</v>
      </c>
      <c r="AH377" s="662"/>
      <c r="AI377" s="916"/>
      <c r="AJ377" s="30"/>
      <c r="AK377" s="31"/>
      <c r="AL377" s="31"/>
      <c r="AM377" s="31"/>
      <c r="AN377" s="31"/>
      <c r="AO377" s="32"/>
    </row>
    <row r="378" spans="1:41" ht="39.950000000000003" customHeight="1" thickBot="1" x14ac:dyDescent="0.25">
      <c r="A378" s="920"/>
      <c r="B378" s="456"/>
      <c r="C378" s="495"/>
      <c r="D378" s="510"/>
      <c r="E378" s="513"/>
      <c r="F378" s="511"/>
      <c r="G378" s="544"/>
      <c r="H378" s="547"/>
      <c r="I378" s="276"/>
      <c r="J378" s="276"/>
      <c r="K378" s="246"/>
      <c r="L378" s="568"/>
      <c r="M378" s="256"/>
      <c r="N378" s="72" t="s">
        <v>49</v>
      </c>
      <c r="O378" s="147">
        <v>0</v>
      </c>
      <c r="P378" s="138">
        <v>0</v>
      </c>
      <c r="Q378" s="138">
        <v>0</v>
      </c>
      <c r="R378" s="166">
        <v>0</v>
      </c>
      <c r="S378" s="20">
        <f t="shared" ref="S378" si="1541">SUM(O378:O378)*M377</f>
        <v>0</v>
      </c>
      <c r="T378" s="21">
        <f t="shared" ref="T378" si="1542">SUM(P378:P378)*M377</f>
        <v>0</v>
      </c>
      <c r="U378" s="21">
        <f t="shared" ref="U378" si="1543">SUM(Q378:Q378)*M377</f>
        <v>0</v>
      </c>
      <c r="V378" s="21">
        <f t="shared" ref="V378" si="1544">SUM(R378:R378)*M377</f>
        <v>0</v>
      </c>
      <c r="W378" s="104">
        <f t="shared" si="1440"/>
        <v>0</v>
      </c>
      <c r="X378" s="237"/>
      <c r="Y378" s="237"/>
      <c r="Z378" s="237"/>
      <c r="AA378" s="237"/>
      <c r="AB378" s="432"/>
      <c r="AC378" s="559"/>
      <c r="AD378" s="493"/>
      <c r="AE378" s="267"/>
      <c r="AF378" s="377"/>
      <c r="AG378" s="898"/>
      <c r="AH378" s="662"/>
      <c r="AI378" s="916"/>
      <c r="AJ378" s="33"/>
      <c r="AK378" s="118"/>
      <c r="AL378" s="118"/>
      <c r="AM378" s="118"/>
      <c r="AN378" s="118"/>
      <c r="AO378" s="34"/>
    </row>
    <row r="379" spans="1:41" ht="39.950000000000003" customHeight="1" x14ac:dyDescent="0.2">
      <c r="A379" s="920"/>
      <c r="B379" s="456"/>
      <c r="C379" s="495"/>
      <c r="D379" s="510"/>
      <c r="E379" s="513"/>
      <c r="F379" s="94"/>
      <c r="G379" s="543" t="s">
        <v>1032</v>
      </c>
      <c r="H379" s="546">
        <v>50</v>
      </c>
      <c r="I379" s="262" t="s">
        <v>1033</v>
      </c>
      <c r="J379" s="262" t="s">
        <v>354</v>
      </c>
      <c r="K379" s="245">
        <v>0</v>
      </c>
      <c r="L379" s="248" t="s">
        <v>1034</v>
      </c>
      <c r="M379" s="265">
        <v>0.25</v>
      </c>
      <c r="N379" s="75" t="s">
        <v>43</v>
      </c>
      <c r="O379" s="185">
        <v>0.25</v>
      </c>
      <c r="P379" s="186">
        <v>0.5</v>
      </c>
      <c r="Q379" s="186">
        <v>0.75</v>
      </c>
      <c r="R379" s="206">
        <v>1</v>
      </c>
      <c r="S379" s="6">
        <f t="shared" ref="S379" si="1545">SUM(O379:O379)*M379</f>
        <v>6.25E-2</v>
      </c>
      <c r="T379" s="7">
        <f t="shared" ref="T379" si="1546">SUM(P379:P379)*M379</f>
        <v>0.125</v>
      </c>
      <c r="U379" s="7">
        <f t="shared" ref="U379" si="1547">SUM(Q379:Q379)*M379</f>
        <v>0.1875</v>
      </c>
      <c r="V379" s="7">
        <f t="shared" ref="V379" si="1548">SUM(R379:R379)*M379</f>
        <v>0.25</v>
      </c>
      <c r="W379" s="101">
        <f t="shared" si="1440"/>
        <v>0.25</v>
      </c>
      <c r="X379" s="229">
        <f>+S380+S382+S384+S386</f>
        <v>0</v>
      </c>
      <c r="Y379" s="229">
        <f>+T380+T382+T384+T386</f>
        <v>0</v>
      </c>
      <c r="Z379" s="229">
        <f>+U380+U382+U384+U386</f>
        <v>0</v>
      </c>
      <c r="AA379" s="229">
        <f>+V380+V382+V384+V386</f>
        <v>0</v>
      </c>
      <c r="AB379" s="231">
        <f>+W380+W382+W384+W386</f>
        <v>0</v>
      </c>
      <c r="AC379" s="559"/>
      <c r="AD379" s="89"/>
      <c r="AE379" s="82"/>
      <c r="AF379" s="377"/>
      <c r="AG379" s="898"/>
      <c r="AH379" s="662"/>
      <c r="AI379" s="916"/>
      <c r="AJ379" s="33"/>
      <c r="AK379" s="118"/>
      <c r="AL379" s="118"/>
      <c r="AM379" s="118"/>
      <c r="AN379" s="118"/>
      <c r="AO379" s="34"/>
    </row>
    <row r="380" spans="1:41" ht="39.950000000000003" customHeight="1" x14ac:dyDescent="0.2">
      <c r="A380" s="920"/>
      <c r="B380" s="456"/>
      <c r="C380" s="495"/>
      <c r="D380" s="510"/>
      <c r="E380" s="513"/>
      <c r="F380" s="94"/>
      <c r="G380" s="543"/>
      <c r="H380" s="546"/>
      <c r="I380" s="262"/>
      <c r="J380" s="262"/>
      <c r="K380" s="245"/>
      <c r="L380" s="248"/>
      <c r="M380" s="250"/>
      <c r="N380" s="71" t="s">
        <v>49</v>
      </c>
      <c r="O380" s="141">
        <v>0</v>
      </c>
      <c r="P380" s="136">
        <v>0</v>
      </c>
      <c r="Q380" s="136">
        <v>0</v>
      </c>
      <c r="R380" s="165">
        <v>0</v>
      </c>
      <c r="S380" s="9">
        <f t="shared" ref="S380" si="1549">SUM(O380:O380)*M379</f>
        <v>0</v>
      </c>
      <c r="T380" s="10">
        <f t="shared" ref="T380" si="1550">SUM(P380:P380)*M379</f>
        <v>0</v>
      </c>
      <c r="U380" s="10">
        <f t="shared" ref="U380" si="1551">SUM(Q380:Q380)*M379</f>
        <v>0</v>
      </c>
      <c r="V380" s="10">
        <f t="shared" ref="V380" si="1552">SUM(R380:R380)*M379</f>
        <v>0</v>
      </c>
      <c r="W380" s="102">
        <f t="shared" si="1440"/>
        <v>0</v>
      </c>
      <c r="X380" s="230"/>
      <c r="Y380" s="230"/>
      <c r="Z380" s="230"/>
      <c r="AA380" s="230"/>
      <c r="AB380" s="232"/>
      <c r="AC380" s="559"/>
      <c r="AD380" s="91"/>
      <c r="AE380" s="82"/>
      <c r="AF380" s="377"/>
      <c r="AG380" s="898"/>
      <c r="AH380" s="662"/>
      <c r="AI380" s="916"/>
      <c r="AJ380" s="33"/>
      <c r="AK380" s="118"/>
      <c r="AL380" s="118"/>
      <c r="AM380" s="118"/>
      <c r="AN380" s="118"/>
      <c r="AO380" s="34"/>
    </row>
    <row r="381" spans="1:41" ht="39.950000000000003" customHeight="1" x14ac:dyDescent="0.2">
      <c r="A381" s="920"/>
      <c r="B381" s="456"/>
      <c r="C381" s="495"/>
      <c r="D381" s="510"/>
      <c r="E381" s="513"/>
      <c r="F381" s="94"/>
      <c r="G381" s="543"/>
      <c r="H381" s="546"/>
      <c r="I381" s="262"/>
      <c r="J381" s="262"/>
      <c r="K381" s="245"/>
      <c r="L381" s="251" t="s">
        <v>1035</v>
      </c>
      <c r="M381" s="252">
        <v>0.25</v>
      </c>
      <c r="N381" s="70" t="s">
        <v>43</v>
      </c>
      <c r="O381" s="185">
        <v>0.25</v>
      </c>
      <c r="P381" s="186">
        <v>0.5</v>
      </c>
      <c r="Q381" s="186">
        <v>0.75</v>
      </c>
      <c r="R381" s="206">
        <v>1</v>
      </c>
      <c r="S381" s="14">
        <f t="shared" ref="S381" si="1553">SUM(O381:O381)*M381</f>
        <v>6.25E-2</v>
      </c>
      <c r="T381" s="15">
        <f t="shared" ref="T381" si="1554">SUM(P381:P381)*M381</f>
        <v>0.125</v>
      </c>
      <c r="U381" s="15">
        <f t="shared" ref="U381" si="1555">SUM(Q381:Q381)*M381</f>
        <v>0.1875</v>
      </c>
      <c r="V381" s="15">
        <f t="shared" ref="V381" si="1556">SUM(R381:R381)*M381</f>
        <v>0.25</v>
      </c>
      <c r="W381" s="103">
        <f t="shared" si="1440"/>
        <v>0.25</v>
      </c>
      <c r="X381" s="230"/>
      <c r="Y381" s="230"/>
      <c r="Z381" s="230"/>
      <c r="AA381" s="230"/>
      <c r="AB381" s="232"/>
      <c r="AC381" s="559"/>
      <c r="AD381" s="91"/>
      <c r="AE381" s="82"/>
      <c r="AF381" s="377"/>
      <c r="AG381" s="898"/>
      <c r="AH381" s="662"/>
      <c r="AI381" s="916"/>
      <c r="AJ381" s="33"/>
      <c r="AK381" s="118"/>
      <c r="AL381" s="118"/>
      <c r="AM381" s="118"/>
      <c r="AN381" s="118"/>
      <c r="AO381" s="34"/>
    </row>
    <row r="382" spans="1:41" ht="39.950000000000003" customHeight="1" x14ac:dyDescent="0.2">
      <c r="A382" s="920"/>
      <c r="B382" s="456"/>
      <c r="C382" s="495"/>
      <c r="D382" s="510"/>
      <c r="E382" s="513"/>
      <c r="F382" s="94"/>
      <c r="G382" s="543"/>
      <c r="H382" s="546"/>
      <c r="I382" s="262"/>
      <c r="J382" s="262"/>
      <c r="K382" s="245"/>
      <c r="L382" s="251"/>
      <c r="M382" s="250"/>
      <c r="N382" s="71" t="s">
        <v>49</v>
      </c>
      <c r="O382" s="141">
        <v>0</v>
      </c>
      <c r="P382" s="136">
        <v>0</v>
      </c>
      <c r="Q382" s="136">
        <v>0</v>
      </c>
      <c r="R382" s="165">
        <v>0</v>
      </c>
      <c r="S382" s="9">
        <f t="shared" ref="S382" si="1557">SUM(O382:O382)*M381</f>
        <v>0</v>
      </c>
      <c r="T382" s="10">
        <f t="shared" ref="T382" si="1558">SUM(P382:P382)*M381</f>
        <v>0</v>
      </c>
      <c r="U382" s="10">
        <f t="shared" ref="U382" si="1559">SUM(Q382:Q382)*M381</f>
        <v>0</v>
      </c>
      <c r="V382" s="10">
        <f t="shared" ref="V382" si="1560">SUM(R382:R382)*M381</f>
        <v>0</v>
      </c>
      <c r="W382" s="102">
        <f t="shared" si="1440"/>
        <v>0</v>
      </c>
      <c r="X382" s="230"/>
      <c r="Y382" s="230"/>
      <c r="Z382" s="230"/>
      <c r="AA382" s="230"/>
      <c r="AB382" s="232"/>
      <c r="AC382" s="559"/>
      <c r="AD382" s="91"/>
      <c r="AE382" s="82"/>
      <c r="AF382" s="377"/>
      <c r="AG382" s="898"/>
      <c r="AH382" s="662"/>
      <c r="AI382" s="916"/>
      <c r="AJ382" s="33"/>
      <c r="AK382" s="118"/>
      <c r="AL382" s="118"/>
      <c r="AM382" s="118"/>
      <c r="AN382" s="118"/>
      <c r="AO382" s="34"/>
    </row>
    <row r="383" spans="1:41" ht="39.950000000000003" customHeight="1" x14ac:dyDescent="0.2">
      <c r="A383" s="920"/>
      <c r="B383" s="456"/>
      <c r="C383" s="495"/>
      <c r="D383" s="510"/>
      <c r="E383" s="513"/>
      <c r="F383" s="94"/>
      <c r="G383" s="543"/>
      <c r="H383" s="546"/>
      <c r="I383" s="262"/>
      <c r="J383" s="262"/>
      <c r="K383" s="245"/>
      <c r="L383" s="253" t="s">
        <v>1036</v>
      </c>
      <c r="M383" s="252">
        <v>0.25</v>
      </c>
      <c r="N383" s="70" t="s">
        <v>43</v>
      </c>
      <c r="O383" s="185">
        <v>0.25</v>
      </c>
      <c r="P383" s="186">
        <v>0.5</v>
      </c>
      <c r="Q383" s="186">
        <v>0.75</v>
      </c>
      <c r="R383" s="206">
        <v>1</v>
      </c>
      <c r="S383" s="14">
        <f t="shared" ref="S383" si="1561">SUM(O383:O383)*M383</f>
        <v>6.25E-2</v>
      </c>
      <c r="T383" s="15">
        <f t="shared" ref="T383" si="1562">SUM(P383:P383)*M383</f>
        <v>0.125</v>
      </c>
      <c r="U383" s="15">
        <f t="shared" ref="U383" si="1563">SUM(Q383:Q383)*M383</f>
        <v>0.1875</v>
      </c>
      <c r="V383" s="15">
        <f t="shared" ref="V383" si="1564">SUM(R383:R383)*M383</f>
        <v>0.25</v>
      </c>
      <c r="W383" s="103">
        <f t="shared" si="1440"/>
        <v>0.25</v>
      </c>
      <c r="X383" s="230"/>
      <c r="Y383" s="230"/>
      <c r="Z383" s="230"/>
      <c r="AA383" s="230"/>
      <c r="AB383" s="232"/>
      <c r="AC383" s="559"/>
      <c r="AD383" s="91"/>
      <c r="AE383" s="82"/>
      <c r="AF383" s="377"/>
      <c r="AG383" s="898"/>
      <c r="AH383" s="662"/>
      <c r="AI383" s="916"/>
      <c r="AJ383" s="33"/>
      <c r="AK383" s="118"/>
      <c r="AL383" s="118"/>
      <c r="AM383" s="118"/>
      <c r="AN383" s="118"/>
      <c r="AO383" s="34"/>
    </row>
    <row r="384" spans="1:41" ht="39.950000000000003" customHeight="1" x14ac:dyDescent="0.2">
      <c r="A384" s="920"/>
      <c r="B384" s="456"/>
      <c r="C384" s="495"/>
      <c r="D384" s="510"/>
      <c r="E384" s="513"/>
      <c r="F384" s="94"/>
      <c r="G384" s="543"/>
      <c r="H384" s="546"/>
      <c r="I384" s="262"/>
      <c r="J384" s="262"/>
      <c r="K384" s="245"/>
      <c r="L384" s="254"/>
      <c r="M384" s="250"/>
      <c r="N384" s="71" t="s">
        <v>49</v>
      </c>
      <c r="O384" s="141">
        <v>0</v>
      </c>
      <c r="P384" s="136">
        <v>0</v>
      </c>
      <c r="Q384" s="136">
        <v>0</v>
      </c>
      <c r="R384" s="165">
        <v>0</v>
      </c>
      <c r="S384" s="9">
        <f t="shared" ref="S384" si="1565">SUM(O384:O384)*M383</f>
        <v>0</v>
      </c>
      <c r="T384" s="10">
        <f t="shared" ref="T384" si="1566">SUM(P384:P384)*M383</f>
        <v>0</v>
      </c>
      <c r="U384" s="10">
        <f t="shared" ref="U384" si="1567">SUM(Q384:Q384)*M383</f>
        <v>0</v>
      </c>
      <c r="V384" s="10">
        <f t="shared" ref="V384" si="1568">SUM(R384:R384)*M383</f>
        <v>0</v>
      </c>
      <c r="W384" s="102">
        <f t="shared" si="1440"/>
        <v>0</v>
      </c>
      <c r="X384" s="230"/>
      <c r="Y384" s="230"/>
      <c r="Z384" s="230"/>
      <c r="AA384" s="230"/>
      <c r="AB384" s="232"/>
      <c r="AC384" s="559"/>
      <c r="AD384" s="91"/>
      <c r="AE384" s="82"/>
      <c r="AF384" s="377"/>
      <c r="AG384" s="898"/>
      <c r="AH384" s="662"/>
      <c r="AI384" s="916"/>
      <c r="AJ384" s="33"/>
      <c r="AK384" s="118"/>
      <c r="AL384" s="118"/>
      <c r="AM384" s="118"/>
      <c r="AN384" s="118"/>
      <c r="AO384" s="34"/>
    </row>
    <row r="385" spans="1:41" ht="39.950000000000003" customHeight="1" x14ac:dyDescent="0.2">
      <c r="A385" s="920"/>
      <c r="B385" s="456"/>
      <c r="C385" s="495"/>
      <c r="D385" s="510"/>
      <c r="E385" s="513"/>
      <c r="F385" s="94"/>
      <c r="G385" s="543"/>
      <c r="H385" s="546"/>
      <c r="I385" s="262"/>
      <c r="J385" s="262"/>
      <c r="K385" s="245"/>
      <c r="L385" s="253" t="s">
        <v>1037</v>
      </c>
      <c r="M385" s="252">
        <v>0.25</v>
      </c>
      <c r="N385" s="70" t="s">
        <v>43</v>
      </c>
      <c r="O385" s="185">
        <v>0.25</v>
      </c>
      <c r="P385" s="186">
        <v>0.5</v>
      </c>
      <c r="Q385" s="186">
        <v>0.75</v>
      </c>
      <c r="R385" s="206">
        <v>1</v>
      </c>
      <c r="S385" s="14">
        <f t="shared" ref="S385" si="1569">SUM(O385:O385)*M385</f>
        <v>6.25E-2</v>
      </c>
      <c r="T385" s="15">
        <f t="shared" ref="T385" si="1570">SUM(P385:P385)*M385</f>
        <v>0.125</v>
      </c>
      <c r="U385" s="15">
        <f t="shared" ref="U385" si="1571">SUM(Q385:Q385)*M385</f>
        <v>0.1875</v>
      </c>
      <c r="V385" s="15">
        <f t="shared" ref="V385" si="1572">SUM(R385:R385)*M385</f>
        <v>0.25</v>
      </c>
      <c r="W385" s="103">
        <f t="shared" si="1440"/>
        <v>0.25</v>
      </c>
      <c r="X385" s="230"/>
      <c r="Y385" s="230"/>
      <c r="Z385" s="230"/>
      <c r="AA385" s="230"/>
      <c r="AB385" s="232"/>
      <c r="AC385" s="559"/>
      <c r="AD385" s="91"/>
      <c r="AE385" s="82"/>
      <c r="AF385" s="377"/>
      <c r="AG385" s="898"/>
      <c r="AH385" s="662"/>
      <c r="AI385" s="916"/>
      <c r="AJ385" s="33"/>
      <c r="AK385" s="118"/>
      <c r="AL385" s="118"/>
      <c r="AM385" s="118"/>
      <c r="AN385" s="118"/>
      <c r="AO385" s="34"/>
    </row>
    <row r="386" spans="1:41" ht="39.950000000000003" customHeight="1" thickBot="1" x14ac:dyDescent="0.25">
      <c r="A386" s="920"/>
      <c r="B386" s="456"/>
      <c r="C386" s="495"/>
      <c r="D386" s="510"/>
      <c r="E386" s="513"/>
      <c r="F386" s="94"/>
      <c r="G386" s="544"/>
      <c r="H386" s="547"/>
      <c r="I386" s="276"/>
      <c r="J386" s="276"/>
      <c r="K386" s="246"/>
      <c r="L386" s="255"/>
      <c r="M386" s="256"/>
      <c r="N386" s="72" t="s">
        <v>49</v>
      </c>
      <c r="O386" s="147">
        <v>0</v>
      </c>
      <c r="P386" s="138">
        <v>0</v>
      </c>
      <c r="Q386" s="138">
        <v>0</v>
      </c>
      <c r="R386" s="166">
        <v>0</v>
      </c>
      <c r="S386" s="20">
        <f t="shared" ref="S386" si="1573">SUM(O386:O386)*M385</f>
        <v>0</v>
      </c>
      <c r="T386" s="21">
        <f t="shared" ref="T386" si="1574">SUM(P386:P386)*M385</f>
        <v>0</v>
      </c>
      <c r="U386" s="21">
        <f t="shared" ref="U386" si="1575">SUM(Q386:Q386)*M385</f>
        <v>0</v>
      </c>
      <c r="V386" s="21">
        <f t="shared" ref="V386" si="1576">SUM(R386:R386)*M385</f>
        <v>0</v>
      </c>
      <c r="W386" s="104">
        <f t="shared" si="1440"/>
        <v>0</v>
      </c>
      <c r="X386" s="233"/>
      <c r="Y386" s="233"/>
      <c r="Z386" s="233"/>
      <c r="AA386" s="233"/>
      <c r="AB386" s="234"/>
      <c r="AC386" s="559"/>
      <c r="AD386" s="91"/>
      <c r="AE386" s="82"/>
      <c r="AF386" s="377"/>
      <c r="AG386" s="898"/>
      <c r="AH386" s="662"/>
      <c r="AI386" s="916"/>
      <c r="AJ386" s="33"/>
      <c r="AK386" s="118"/>
      <c r="AL386" s="118"/>
      <c r="AM386" s="118"/>
      <c r="AN386" s="118"/>
      <c r="AO386" s="34"/>
    </row>
    <row r="387" spans="1:41" ht="39.950000000000003" customHeight="1" x14ac:dyDescent="0.2">
      <c r="A387" s="920"/>
      <c r="B387" s="456"/>
      <c r="C387" s="495"/>
      <c r="D387" s="510"/>
      <c r="E387" s="513"/>
      <c r="F387" s="94"/>
      <c r="G387" s="542" t="s">
        <v>1038</v>
      </c>
      <c r="H387" s="545">
        <v>51</v>
      </c>
      <c r="I387" s="261" t="s">
        <v>1039</v>
      </c>
      <c r="J387" s="261" t="s">
        <v>354</v>
      </c>
      <c r="K387" s="244">
        <v>0</v>
      </c>
      <c r="L387" s="247" t="s">
        <v>1040</v>
      </c>
      <c r="M387" s="249">
        <v>0.25</v>
      </c>
      <c r="N387" s="70" t="s">
        <v>43</v>
      </c>
      <c r="O387" s="185">
        <v>0.25</v>
      </c>
      <c r="P387" s="186">
        <v>0.5</v>
      </c>
      <c r="Q387" s="186">
        <v>0.75</v>
      </c>
      <c r="R387" s="206">
        <v>1</v>
      </c>
      <c r="S387" s="6">
        <f t="shared" ref="S387" si="1577">SUM(O387:O387)*M387</f>
        <v>6.25E-2</v>
      </c>
      <c r="T387" s="7">
        <f t="shared" ref="T387" si="1578">SUM(P387:P387)*M387</f>
        <v>0.125</v>
      </c>
      <c r="U387" s="7">
        <f t="shared" ref="U387" si="1579">SUM(Q387:Q387)*M387</f>
        <v>0.1875</v>
      </c>
      <c r="V387" s="7">
        <f t="shared" ref="V387" si="1580">SUM(R387:R387)*M387</f>
        <v>0.25</v>
      </c>
      <c r="W387" s="101">
        <f t="shared" si="1440"/>
        <v>0.25</v>
      </c>
      <c r="X387" s="229">
        <f>+S388+S390+S392+S394</f>
        <v>0</v>
      </c>
      <c r="Y387" s="229">
        <f>+T388+T390+T392+T394</f>
        <v>0</v>
      </c>
      <c r="Z387" s="229">
        <f>+U388+U390+U392+U394</f>
        <v>0</v>
      </c>
      <c r="AA387" s="229">
        <f>+V388+V390+V392+V394</f>
        <v>0</v>
      </c>
      <c r="AB387" s="231">
        <f>+W388+W390+W392+W394</f>
        <v>0</v>
      </c>
      <c r="AC387" s="559"/>
      <c r="AD387" s="91"/>
      <c r="AE387" s="82"/>
      <c r="AF387" s="377"/>
      <c r="AG387" s="898"/>
      <c r="AH387" s="662"/>
      <c r="AI387" s="916"/>
      <c r="AJ387" s="33"/>
      <c r="AK387" s="118"/>
      <c r="AL387" s="118"/>
      <c r="AM387" s="118"/>
      <c r="AN387" s="118"/>
      <c r="AO387" s="34"/>
    </row>
    <row r="388" spans="1:41" ht="39.950000000000003" customHeight="1" x14ac:dyDescent="0.2">
      <c r="A388" s="920"/>
      <c r="B388" s="456"/>
      <c r="C388" s="495"/>
      <c r="D388" s="510"/>
      <c r="E388" s="513"/>
      <c r="F388" s="94"/>
      <c r="G388" s="543"/>
      <c r="H388" s="546"/>
      <c r="I388" s="262"/>
      <c r="J388" s="262"/>
      <c r="K388" s="245"/>
      <c r="L388" s="248"/>
      <c r="M388" s="250"/>
      <c r="N388" s="71" t="s">
        <v>49</v>
      </c>
      <c r="O388" s="141">
        <v>0</v>
      </c>
      <c r="P388" s="136">
        <v>0</v>
      </c>
      <c r="Q388" s="136">
        <v>0</v>
      </c>
      <c r="R388" s="165">
        <v>0</v>
      </c>
      <c r="S388" s="9">
        <f t="shared" ref="S388" si="1581">SUM(O388:O388)*M387</f>
        <v>0</v>
      </c>
      <c r="T388" s="10">
        <f t="shared" ref="T388" si="1582">SUM(P388:P388)*M387</f>
        <v>0</v>
      </c>
      <c r="U388" s="10">
        <f t="shared" ref="U388" si="1583">SUM(Q388:Q388)*M387</f>
        <v>0</v>
      </c>
      <c r="V388" s="10">
        <f t="shared" ref="V388" si="1584">SUM(R388:R388)*M387</f>
        <v>0</v>
      </c>
      <c r="W388" s="102">
        <f t="shared" si="1440"/>
        <v>0</v>
      </c>
      <c r="X388" s="230"/>
      <c r="Y388" s="230"/>
      <c r="Z388" s="230"/>
      <c r="AA388" s="230"/>
      <c r="AB388" s="232"/>
      <c r="AC388" s="559"/>
      <c r="AD388" s="91"/>
      <c r="AE388" s="82"/>
      <c r="AF388" s="377"/>
      <c r="AG388" s="898"/>
      <c r="AH388" s="662"/>
      <c r="AI388" s="916"/>
      <c r="AJ388" s="33"/>
      <c r="AK388" s="118"/>
      <c r="AL388" s="118"/>
      <c r="AM388" s="118"/>
      <c r="AN388" s="118"/>
      <c r="AO388" s="34"/>
    </row>
    <row r="389" spans="1:41" ht="39.950000000000003" customHeight="1" x14ac:dyDescent="0.2">
      <c r="A389" s="920"/>
      <c r="B389" s="456"/>
      <c r="C389" s="495"/>
      <c r="D389" s="510"/>
      <c r="E389" s="513"/>
      <c r="F389" s="94"/>
      <c r="G389" s="543"/>
      <c r="H389" s="546"/>
      <c r="I389" s="262"/>
      <c r="J389" s="262"/>
      <c r="K389" s="245"/>
      <c r="L389" s="251" t="s">
        <v>1041</v>
      </c>
      <c r="M389" s="252">
        <v>0.25</v>
      </c>
      <c r="N389" s="70" t="s">
        <v>43</v>
      </c>
      <c r="O389" s="185">
        <v>0.25</v>
      </c>
      <c r="P389" s="186">
        <v>0.5</v>
      </c>
      <c r="Q389" s="186">
        <v>0.75</v>
      </c>
      <c r="R389" s="206">
        <v>1</v>
      </c>
      <c r="S389" s="14">
        <f t="shared" ref="S389" si="1585">SUM(O389:O389)*M389</f>
        <v>6.25E-2</v>
      </c>
      <c r="T389" s="15">
        <f t="shared" ref="T389" si="1586">SUM(P389:P389)*M389</f>
        <v>0.125</v>
      </c>
      <c r="U389" s="15">
        <f t="shared" ref="U389" si="1587">SUM(Q389:Q389)*M389</f>
        <v>0.1875</v>
      </c>
      <c r="V389" s="15">
        <f t="shared" ref="V389" si="1588">SUM(R389:R389)*M389</f>
        <v>0.25</v>
      </c>
      <c r="W389" s="103">
        <f t="shared" si="1440"/>
        <v>0.25</v>
      </c>
      <c r="X389" s="230"/>
      <c r="Y389" s="230"/>
      <c r="Z389" s="230"/>
      <c r="AA389" s="230"/>
      <c r="AB389" s="232"/>
      <c r="AC389" s="559"/>
      <c r="AD389" s="91"/>
      <c r="AE389" s="82"/>
      <c r="AF389" s="377"/>
      <c r="AG389" s="898"/>
      <c r="AH389" s="662"/>
      <c r="AI389" s="916"/>
      <c r="AJ389" s="33"/>
      <c r="AK389" s="118"/>
      <c r="AL389" s="118"/>
      <c r="AM389" s="118"/>
      <c r="AN389" s="118"/>
      <c r="AO389" s="34"/>
    </row>
    <row r="390" spans="1:41" ht="39.950000000000003" customHeight="1" x14ac:dyDescent="0.2">
      <c r="A390" s="920"/>
      <c r="B390" s="456"/>
      <c r="C390" s="495"/>
      <c r="D390" s="510"/>
      <c r="E390" s="513"/>
      <c r="F390" s="94"/>
      <c r="G390" s="543"/>
      <c r="H390" s="546"/>
      <c r="I390" s="262"/>
      <c r="J390" s="262"/>
      <c r="K390" s="245"/>
      <c r="L390" s="251"/>
      <c r="M390" s="250"/>
      <c r="N390" s="71" t="s">
        <v>49</v>
      </c>
      <c r="O390" s="141">
        <v>0</v>
      </c>
      <c r="P390" s="136">
        <v>0</v>
      </c>
      <c r="Q390" s="136">
        <v>0</v>
      </c>
      <c r="R390" s="165">
        <v>0</v>
      </c>
      <c r="S390" s="9">
        <f t="shared" ref="S390" si="1589">SUM(O390:O390)*M389</f>
        <v>0</v>
      </c>
      <c r="T390" s="10">
        <f t="shared" ref="T390" si="1590">SUM(P390:P390)*M389</f>
        <v>0</v>
      </c>
      <c r="U390" s="10">
        <f t="shared" ref="U390" si="1591">SUM(Q390:Q390)*M389</f>
        <v>0</v>
      </c>
      <c r="V390" s="10">
        <f t="shared" ref="V390" si="1592">SUM(R390:R390)*M389</f>
        <v>0</v>
      </c>
      <c r="W390" s="102">
        <f t="shared" si="1440"/>
        <v>0</v>
      </c>
      <c r="X390" s="230"/>
      <c r="Y390" s="230"/>
      <c r="Z390" s="230"/>
      <c r="AA390" s="230"/>
      <c r="AB390" s="232"/>
      <c r="AC390" s="559"/>
      <c r="AD390" s="91"/>
      <c r="AE390" s="82"/>
      <c r="AF390" s="377"/>
      <c r="AG390" s="898"/>
      <c r="AH390" s="662"/>
      <c r="AI390" s="916"/>
      <c r="AJ390" s="33"/>
      <c r="AK390" s="118"/>
      <c r="AL390" s="118"/>
      <c r="AM390" s="118"/>
      <c r="AN390" s="118"/>
      <c r="AO390" s="34"/>
    </row>
    <row r="391" spans="1:41" ht="39.950000000000003" customHeight="1" x14ac:dyDescent="0.2">
      <c r="A391" s="920"/>
      <c r="B391" s="456"/>
      <c r="C391" s="495"/>
      <c r="D391" s="510"/>
      <c r="E391" s="513"/>
      <c r="F391" s="94"/>
      <c r="G391" s="543"/>
      <c r="H391" s="546"/>
      <c r="I391" s="262"/>
      <c r="J391" s="262"/>
      <c r="K391" s="245"/>
      <c r="L391" s="253" t="s">
        <v>1042</v>
      </c>
      <c r="M391" s="252">
        <v>0.25</v>
      </c>
      <c r="N391" s="70" t="s">
        <v>43</v>
      </c>
      <c r="O391" s="185">
        <v>0.25</v>
      </c>
      <c r="P391" s="186">
        <v>0.5</v>
      </c>
      <c r="Q391" s="186">
        <v>0.75</v>
      </c>
      <c r="R391" s="206">
        <v>1</v>
      </c>
      <c r="S391" s="14">
        <f t="shared" ref="S391" si="1593">SUM(O391:O391)*M391</f>
        <v>6.25E-2</v>
      </c>
      <c r="T391" s="15">
        <f t="shared" ref="T391" si="1594">SUM(P391:P391)*M391</f>
        <v>0.125</v>
      </c>
      <c r="U391" s="15">
        <f t="shared" ref="U391" si="1595">SUM(Q391:Q391)*M391</f>
        <v>0.1875</v>
      </c>
      <c r="V391" s="15">
        <f t="shared" ref="V391" si="1596">SUM(R391:R391)*M391</f>
        <v>0.25</v>
      </c>
      <c r="W391" s="103">
        <f t="shared" si="1440"/>
        <v>0.25</v>
      </c>
      <c r="X391" s="230"/>
      <c r="Y391" s="230"/>
      <c r="Z391" s="230"/>
      <c r="AA391" s="230"/>
      <c r="AB391" s="232"/>
      <c r="AC391" s="559"/>
      <c r="AD391" s="91"/>
      <c r="AE391" s="82"/>
      <c r="AF391" s="377"/>
      <c r="AG391" s="898"/>
      <c r="AH391" s="662"/>
      <c r="AI391" s="916"/>
      <c r="AJ391" s="33"/>
      <c r="AK391" s="118"/>
      <c r="AL391" s="118"/>
      <c r="AM391" s="118"/>
      <c r="AN391" s="118"/>
      <c r="AO391" s="34"/>
    </row>
    <row r="392" spans="1:41" ht="39.950000000000003" customHeight="1" x14ac:dyDescent="0.2">
      <c r="A392" s="920"/>
      <c r="B392" s="456"/>
      <c r="C392" s="495"/>
      <c r="D392" s="510"/>
      <c r="E392" s="513"/>
      <c r="F392" s="94"/>
      <c r="G392" s="543"/>
      <c r="H392" s="546"/>
      <c r="I392" s="262"/>
      <c r="J392" s="262"/>
      <c r="K392" s="245"/>
      <c r="L392" s="254"/>
      <c r="M392" s="250"/>
      <c r="N392" s="71" t="s">
        <v>49</v>
      </c>
      <c r="O392" s="141">
        <v>0</v>
      </c>
      <c r="P392" s="136">
        <v>0</v>
      </c>
      <c r="Q392" s="136">
        <v>0</v>
      </c>
      <c r="R392" s="165">
        <v>0</v>
      </c>
      <c r="S392" s="9">
        <f t="shared" ref="S392" si="1597">SUM(O392:O392)*M391</f>
        <v>0</v>
      </c>
      <c r="T392" s="10">
        <f t="shared" ref="T392" si="1598">SUM(P392:P392)*M391</f>
        <v>0</v>
      </c>
      <c r="U392" s="10">
        <f t="shared" ref="U392" si="1599">SUM(Q392:Q392)*M391</f>
        <v>0</v>
      </c>
      <c r="V392" s="10">
        <f t="shared" ref="V392" si="1600">SUM(R392:R392)*M391</f>
        <v>0</v>
      </c>
      <c r="W392" s="102">
        <f t="shared" si="1440"/>
        <v>0</v>
      </c>
      <c r="X392" s="230"/>
      <c r="Y392" s="230"/>
      <c r="Z392" s="230"/>
      <c r="AA392" s="230"/>
      <c r="AB392" s="232"/>
      <c r="AC392" s="559"/>
      <c r="AD392" s="91"/>
      <c r="AE392" s="82"/>
      <c r="AF392" s="377"/>
      <c r="AG392" s="898"/>
      <c r="AH392" s="662"/>
      <c r="AI392" s="916"/>
      <c r="AJ392" s="33"/>
      <c r="AK392" s="118"/>
      <c r="AL392" s="118"/>
      <c r="AM392" s="118"/>
      <c r="AN392" s="118"/>
      <c r="AO392" s="34"/>
    </row>
    <row r="393" spans="1:41" ht="39.950000000000003" customHeight="1" x14ac:dyDescent="0.2">
      <c r="A393" s="920"/>
      <c r="B393" s="456"/>
      <c r="C393" s="495"/>
      <c r="D393" s="510"/>
      <c r="E393" s="513"/>
      <c r="F393" s="94"/>
      <c r="G393" s="543"/>
      <c r="H393" s="546"/>
      <c r="I393" s="262"/>
      <c r="J393" s="262"/>
      <c r="K393" s="245"/>
      <c r="L393" s="253" t="s">
        <v>1043</v>
      </c>
      <c r="M393" s="252">
        <v>0.25</v>
      </c>
      <c r="N393" s="70" t="s">
        <v>43</v>
      </c>
      <c r="O393" s="185">
        <v>0.25</v>
      </c>
      <c r="P393" s="186">
        <v>0.5</v>
      </c>
      <c r="Q393" s="186">
        <v>0.75</v>
      </c>
      <c r="R393" s="206">
        <v>1</v>
      </c>
      <c r="S393" s="14">
        <f t="shared" ref="S393" si="1601">SUM(O393:O393)*M393</f>
        <v>6.25E-2</v>
      </c>
      <c r="T393" s="15">
        <f t="shared" ref="T393" si="1602">SUM(P393:P393)*M393</f>
        <v>0.125</v>
      </c>
      <c r="U393" s="15">
        <f t="shared" ref="U393" si="1603">SUM(Q393:Q393)*M393</f>
        <v>0.1875</v>
      </c>
      <c r="V393" s="15">
        <f t="shared" ref="V393" si="1604">SUM(R393:R393)*M393</f>
        <v>0.25</v>
      </c>
      <c r="W393" s="103">
        <f t="shared" si="1440"/>
        <v>0.25</v>
      </c>
      <c r="X393" s="230"/>
      <c r="Y393" s="230"/>
      <c r="Z393" s="230"/>
      <c r="AA393" s="230"/>
      <c r="AB393" s="232"/>
      <c r="AC393" s="559"/>
      <c r="AD393" s="91"/>
      <c r="AE393" s="82"/>
      <c r="AF393" s="377"/>
      <c r="AG393" s="898"/>
      <c r="AH393" s="662"/>
      <c r="AI393" s="916"/>
      <c r="AJ393" s="33"/>
      <c r="AK393" s="118"/>
      <c r="AL393" s="118"/>
      <c r="AM393" s="118"/>
      <c r="AN393" s="118"/>
      <c r="AO393" s="34"/>
    </row>
    <row r="394" spans="1:41" ht="39.950000000000003" customHeight="1" thickBot="1" x14ac:dyDescent="0.25">
      <c r="A394" s="920"/>
      <c r="B394" s="456"/>
      <c r="C394" s="495"/>
      <c r="D394" s="510"/>
      <c r="E394" s="514"/>
      <c r="F394" s="94"/>
      <c r="G394" s="544"/>
      <c r="H394" s="547"/>
      <c r="I394" s="276"/>
      <c r="J394" s="276"/>
      <c r="K394" s="246"/>
      <c r="L394" s="255"/>
      <c r="M394" s="256"/>
      <c r="N394" s="72" t="s">
        <v>49</v>
      </c>
      <c r="O394" s="147">
        <v>0</v>
      </c>
      <c r="P394" s="138">
        <v>0</v>
      </c>
      <c r="Q394" s="138">
        <v>0</v>
      </c>
      <c r="R394" s="166">
        <v>0</v>
      </c>
      <c r="S394" s="20">
        <f t="shared" ref="S394" si="1605">SUM(O394:O394)*M393</f>
        <v>0</v>
      </c>
      <c r="T394" s="21">
        <f t="shared" ref="T394" si="1606">SUM(P394:P394)*M393</f>
        <v>0</v>
      </c>
      <c r="U394" s="21">
        <f t="shared" ref="U394" si="1607">SUM(Q394:Q394)*M393</f>
        <v>0</v>
      </c>
      <c r="V394" s="21">
        <f t="shared" ref="V394" si="1608">SUM(R394:R394)*M393</f>
        <v>0</v>
      </c>
      <c r="W394" s="104">
        <f t="shared" si="1440"/>
        <v>0</v>
      </c>
      <c r="X394" s="233"/>
      <c r="Y394" s="233"/>
      <c r="Z394" s="233"/>
      <c r="AA394" s="233"/>
      <c r="AB394" s="234"/>
      <c r="AC394" s="559"/>
      <c r="AD394" s="86"/>
      <c r="AE394" s="82"/>
      <c r="AF394" s="377"/>
      <c r="AG394" s="898"/>
      <c r="AH394" s="662"/>
      <c r="AI394" s="916"/>
      <c r="AJ394" s="33"/>
      <c r="AK394" s="118"/>
      <c r="AL394" s="118"/>
      <c r="AM394" s="118"/>
      <c r="AN394" s="118"/>
      <c r="AO394" s="34"/>
    </row>
    <row r="395" spans="1:41" ht="39.950000000000003" customHeight="1" x14ac:dyDescent="0.2">
      <c r="A395" s="920"/>
      <c r="B395" s="456"/>
      <c r="C395" s="495"/>
      <c r="D395" s="510"/>
      <c r="E395" s="512">
        <v>28</v>
      </c>
      <c r="F395" s="515" t="s">
        <v>442</v>
      </c>
      <c r="G395" s="518" t="s">
        <v>1048</v>
      </c>
      <c r="H395" s="521">
        <v>52</v>
      </c>
      <c r="I395" s="524" t="s">
        <v>443</v>
      </c>
      <c r="J395" s="524" t="s">
        <v>432</v>
      </c>
      <c r="K395" s="539">
        <v>0</v>
      </c>
      <c r="L395" s="549" t="s">
        <v>444</v>
      </c>
      <c r="M395" s="902">
        <v>0.5</v>
      </c>
      <c r="N395" s="73" t="s">
        <v>43</v>
      </c>
      <c r="O395" s="184">
        <v>0.1</v>
      </c>
      <c r="P395" s="176">
        <v>0.3</v>
      </c>
      <c r="Q395" s="176">
        <v>1</v>
      </c>
      <c r="R395" s="205">
        <v>1</v>
      </c>
      <c r="S395" s="6">
        <f t="shared" ref="S395" si="1609">SUM(O395:O395)*M395</f>
        <v>0.05</v>
      </c>
      <c r="T395" s="7">
        <f t="shared" ref="T395" si="1610">SUM(P395:P395)*M395</f>
        <v>0.15</v>
      </c>
      <c r="U395" s="7">
        <f t="shared" ref="U395" si="1611">SUM(Q395:Q395)*M395</f>
        <v>0.5</v>
      </c>
      <c r="V395" s="7">
        <f t="shared" ref="V395" si="1612">SUM(R395:R395)*M395</f>
        <v>0.5</v>
      </c>
      <c r="W395" s="101">
        <f t="shared" si="1440"/>
        <v>0.5</v>
      </c>
      <c r="X395" s="235">
        <f>+S396+S398</f>
        <v>0</v>
      </c>
      <c r="Y395" s="235">
        <f>+T396+T398</f>
        <v>0</v>
      </c>
      <c r="Z395" s="235">
        <f>+U396+U398</f>
        <v>0</v>
      </c>
      <c r="AA395" s="235">
        <f>+V396+V398</f>
        <v>0</v>
      </c>
      <c r="AB395" s="238">
        <f>+W396+W398</f>
        <v>0</v>
      </c>
      <c r="AC395" s="559"/>
      <c r="AD395" s="490" t="s">
        <v>445</v>
      </c>
      <c r="AE395" s="266" t="str">
        <f t="shared" ref="AE395" si="1613">+IF(O396&gt;O395,"SUPERADA",IF(O396=O395,"EQUILIBRADA",IF(O396&lt;O395,"PARA MEJORAR")))</f>
        <v>PARA MEJORAR</v>
      </c>
      <c r="AF395" s="377"/>
      <c r="AG395" s="898"/>
      <c r="AH395" s="662"/>
      <c r="AI395" s="916"/>
      <c r="AJ395" s="33"/>
      <c r="AK395" s="118"/>
      <c r="AL395" s="118"/>
      <c r="AM395" s="118"/>
      <c r="AN395" s="118"/>
      <c r="AO395" s="34"/>
    </row>
    <row r="396" spans="1:41" ht="39.950000000000003" customHeight="1" thickBot="1" x14ac:dyDescent="0.25">
      <c r="A396" s="920"/>
      <c r="B396" s="456"/>
      <c r="C396" s="495"/>
      <c r="D396" s="510"/>
      <c r="E396" s="513"/>
      <c r="F396" s="516"/>
      <c r="G396" s="519"/>
      <c r="H396" s="522"/>
      <c r="I396" s="525"/>
      <c r="J396" s="525"/>
      <c r="K396" s="540"/>
      <c r="L396" s="550"/>
      <c r="M396" s="886"/>
      <c r="N396" s="71" t="s">
        <v>49</v>
      </c>
      <c r="O396" s="141">
        <v>0</v>
      </c>
      <c r="P396" s="136">
        <v>0</v>
      </c>
      <c r="Q396" s="136">
        <v>0</v>
      </c>
      <c r="R396" s="165">
        <v>0</v>
      </c>
      <c r="S396" s="9">
        <f t="shared" ref="S396" si="1614">SUM(O396:O396)*M395</f>
        <v>0</v>
      </c>
      <c r="T396" s="10">
        <f t="shared" ref="T396" si="1615">SUM(P396:P396)*M395</f>
        <v>0</v>
      </c>
      <c r="U396" s="10">
        <f t="shared" ref="U396" si="1616">SUM(Q396:Q396)*M395</f>
        <v>0</v>
      </c>
      <c r="V396" s="10">
        <f t="shared" ref="V396" si="1617">SUM(R396:R396)*M395</f>
        <v>0</v>
      </c>
      <c r="W396" s="102">
        <f t="shared" si="1440"/>
        <v>0</v>
      </c>
      <c r="X396" s="236"/>
      <c r="Y396" s="236"/>
      <c r="Z396" s="236"/>
      <c r="AA396" s="236"/>
      <c r="AB396" s="239"/>
      <c r="AC396" s="559"/>
      <c r="AD396" s="491"/>
      <c r="AE396" s="267"/>
      <c r="AF396" s="377"/>
      <c r="AG396" s="898"/>
      <c r="AH396" s="662"/>
      <c r="AI396" s="916"/>
      <c r="AJ396" s="33"/>
      <c r="AK396" s="118"/>
      <c r="AL396" s="118"/>
      <c r="AM396" s="118"/>
      <c r="AN396" s="118"/>
      <c r="AO396" s="34"/>
    </row>
    <row r="397" spans="1:41" ht="39.950000000000003" customHeight="1" x14ac:dyDescent="0.2">
      <c r="A397" s="920"/>
      <c r="B397" s="456"/>
      <c r="C397" s="495"/>
      <c r="D397" s="510"/>
      <c r="E397" s="513"/>
      <c r="F397" s="516"/>
      <c r="G397" s="519"/>
      <c r="H397" s="522"/>
      <c r="I397" s="525"/>
      <c r="J397" s="525"/>
      <c r="K397" s="540"/>
      <c r="L397" s="550" t="s">
        <v>446</v>
      </c>
      <c r="M397" s="886">
        <v>0.5</v>
      </c>
      <c r="N397" s="70" t="s">
        <v>43</v>
      </c>
      <c r="O397" s="185">
        <v>0.1</v>
      </c>
      <c r="P397" s="186">
        <v>0.3</v>
      </c>
      <c r="Q397" s="186">
        <v>0.5</v>
      </c>
      <c r="R397" s="206">
        <v>1</v>
      </c>
      <c r="S397" s="14">
        <f t="shared" ref="S397" si="1618">SUM(O397:O397)*M397</f>
        <v>0.05</v>
      </c>
      <c r="T397" s="15">
        <f t="shared" ref="T397" si="1619">SUM(P397:P397)*M397</f>
        <v>0.15</v>
      </c>
      <c r="U397" s="15">
        <f t="shared" ref="U397" si="1620">SUM(Q397:Q397)*M397</f>
        <v>0.25</v>
      </c>
      <c r="V397" s="15">
        <f t="shared" ref="V397" si="1621">SUM(R397:R397)*M397</f>
        <v>0.5</v>
      </c>
      <c r="W397" s="103">
        <f t="shared" si="1440"/>
        <v>0.5</v>
      </c>
      <c r="X397" s="236"/>
      <c r="Y397" s="236"/>
      <c r="Z397" s="236"/>
      <c r="AA397" s="236"/>
      <c r="AB397" s="239"/>
      <c r="AC397" s="559"/>
      <c r="AD397" s="492" t="s">
        <v>447</v>
      </c>
      <c r="AE397" s="266" t="str">
        <f t="shared" ref="AE397" si="1622">+IF(O398&gt;O397,"SUPERADA",IF(O398=O397,"EQUILIBRADA",IF(O398&lt;O397,"PARA MEJORAR")))</f>
        <v>PARA MEJORAR</v>
      </c>
      <c r="AF397" s="266" t="str">
        <f>IF(COUNTIF(AE397:AE398,"PARA MEJORAR")&gt;=1,"PARA MEJORAR","BIEN")</f>
        <v>PARA MEJORAR</v>
      </c>
      <c r="AG397" s="897" t="str">
        <f>IF(COUNTIF(AF397:AF398,"PARA MEJORAR")&gt;=1,"PARA MEJORAR","BIEN")</f>
        <v>PARA MEJORAR</v>
      </c>
      <c r="AH397" s="662"/>
      <c r="AI397" s="916"/>
      <c r="AJ397" s="35"/>
      <c r="AK397" s="36"/>
      <c r="AL397" s="36"/>
      <c r="AM397" s="36"/>
      <c r="AN397" s="36"/>
      <c r="AO397" s="37"/>
    </row>
    <row r="398" spans="1:41" ht="39.950000000000003" customHeight="1" thickBot="1" x14ac:dyDescent="0.25">
      <c r="A398" s="920"/>
      <c r="B398" s="456"/>
      <c r="C398" s="495"/>
      <c r="D398" s="510"/>
      <c r="E398" s="513"/>
      <c r="F398" s="516"/>
      <c r="G398" s="520"/>
      <c r="H398" s="523"/>
      <c r="I398" s="526"/>
      <c r="J398" s="526"/>
      <c r="K398" s="541"/>
      <c r="L398" s="565"/>
      <c r="M398" s="887"/>
      <c r="N398" s="72" t="s">
        <v>49</v>
      </c>
      <c r="O398" s="141">
        <v>0</v>
      </c>
      <c r="P398" s="136">
        <v>0</v>
      </c>
      <c r="Q398" s="136">
        <v>0</v>
      </c>
      <c r="R398" s="165">
        <v>0</v>
      </c>
      <c r="S398" s="20">
        <f t="shared" ref="S398" si="1623">SUM(O398:O398)*M397</f>
        <v>0</v>
      </c>
      <c r="T398" s="21">
        <f t="shared" ref="T398" si="1624">SUM(P398:P398)*M397</f>
        <v>0</v>
      </c>
      <c r="U398" s="21">
        <f t="shared" ref="U398" si="1625">SUM(Q398:Q398)*M397</f>
        <v>0</v>
      </c>
      <c r="V398" s="21">
        <f t="shared" ref="V398" si="1626">SUM(R398:R398)*M397</f>
        <v>0</v>
      </c>
      <c r="W398" s="104">
        <f t="shared" si="1440"/>
        <v>0</v>
      </c>
      <c r="X398" s="236"/>
      <c r="Y398" s="236"/>
      <c r="Z398" s="236"/>
      <c r="AA398" s="236"/>
      <c r="AB398" s="239"/>
      <c r="AC398" s="559"/>
      <c r="AD398" s="493"/>
      <c r="AE398" s="267"/>
      <c r="AF398" s="267"/>
      <c r="AG398" s="899"/>
      <c r="AH398" s="662"/>
      <c r="AI398" s="916"/>
      <c r="AJ398" s="33"/>
      <c r="AK398" s="118"/>
      <c r="AL398" s="118"/>
      <c r="AM398" s="118"/>
      <c r="AN398" s="118"/>
      <c r="AO398" s="34"/>
    </row>
    <row r="399" spans="1:41" ht="39.950000000000003" customHeight="1" x14ac:dyDescent="0.2">
      <c r="A399" s="920"/>
      <c r="B399" s="456"/>
      <c r="C399" s="494">
        <v>24</v>
      </c>
      <c r="D399" s="509" t="s">
        <v>448</v>
      </c>
      <c r="E399" s="512">
        <v>29</v>
      </c>
      <c r="F399" s="509" t="s">
        <v>449</v>
      </c>
      <c r="G399" s="257" t="s">
        <v>1049</v>
      </c>
      <c r="H399" s="259">
        <v>53</v>
      </c>
      <c r="I399" s="261" t="s">
        <v>450</v>
      </c>
      <c r="J399" s="261" t="s">
        <v>451</v>
      </c>
      <c r="K399" s="244">
        <v>0</v>
      </c>
      <c r="L399" s="900" t="s">
        <v>452</v>
      </c>
      <c r="M399" s="249">
        <v>1</v>
      </c>
      <c r="N399" s="73" t="s">
        <v>43</v>
      </c>
      <c r="O399" s="184">
        <v>0</v>
      </c>
      <c r="P399" s="176">
        <v>0.25</v>
      </c>
      <c r="Q399" s="176">
        <v>0.75</v>
      </c>
      <c r="R399" s="205">
        <v>1</v>
      </c>
      <c r="S399" s="6">
        <f t="shared" ref="S399" si="1627">SUM(O399:O399)*M399</f>
        <v>0</v>
      </c>
      <c r="T399" s="7">
        <f t="shared" ref="T399" si="1628">SUM(P399:P399)*M399</f>
        <v>0.25</v>
      </c>
      <c r="U399" s="7">
        <f t="shared" ref="U399" si="1629">SUM(Q399:Q399)*M399</f>
        <v>0.75</v>
      </c>
      <c r="V399" s="7">
        <f t="shared" ref="V399" si="1630">SUM(R399:R399)*M399</f>
        <v>1</v>
      </c>
      <c r="W399" s="101">
        <f t="shared" si="1440"/>
        <v>1</v>
      </c>
      <c r="X399" s="235">
        <f>+S400</f>
        <v>0</v>
      </c>
      <c r="Y399" s="235">
        <f>+T400</f>
        <v>0</v>
      </c>
      <c r="Z399" s="235">
        <f>+U400</f>
        <v>0</v>
      </c>
      <c r="AA399" s="235">
        <f>+V400</f>
        <v>0</v>
      </c>
      <c r="AB399" s="238">
        <f>+W400</f>
        <v>0</v>
      </c>
      <c r="AC399" s="559"/>
      <c r="AD399" s="490" t="s">
        <v>68</v>
      </c>
      <c r="AE399" s="266" t="str">
        <f t="shared" ref="AE399" si="1631">+IF(O400&gt;O399,"SUPERADA",IF(O400=O399,"EQUILIBRADA",IF(O400&lt;O399,"PARA MEJORAR")))</f>
        <v>EQUILIBRADA</v>
      </c>
      <c r="AF399" s="266" t="str">
        <f>IF(COUNTIF(AE399:AE408,"PARA MEJORAR")&gt;=1,"PARA MEJORAR","BIEN")</f>
        <v>PARA MEJORAR</v>
      </c>
      <c r="AG399" s="897" t="str">
        <f>IF(COUNTIF(AF399:AF408,"PARA MEJORAR")&gt;=1,"PARA MEJORAR","BIEN")</f>
        <v>PARA MEJORAR</v>
      </c>
      <c r="AH399" s="662"/>
      <c r="AI399" s="916"/>
      <c r="AJ399" s="35"/>
      <c r="AK399" s="36"/>
      <c r="AL399" s="36"/>
      <c r="AM399" s="36"/>
      <c r="AN399" s="36"/>
      <c r="AO399" s="37"/>
    </row>
    <row r="400" spans="1:41" ht="39.950000000000003" customHeight="1" thickBot="1" x14ac:dyDescent="0.25">
      <c r="A400" s="920"/>
      <c r="B400" s="456"/>
      <c r="C400" s="495"/>
      <c r="D400" s="510"/>
      <c r="E400" s="513"/>
      <c r="F400" s="510"/>
      <c r="G400" s="274"/>
      <c r="H400" s="275"/>
      <c r="I400" s="276"/>
      <c r="J400" s="276"/>
      <c r="K400" s="246"/>
      <c r="L400" s="568"/>
      <c r="M400" s="265"/>
      <c r="N400" s="72" t="s">
        <v>49</v>
      </c>
      <c r="O400" s="167">
        <v>0</v>
      </c>
      <c r="P400" s="158">
        <v>0</v>
      </c>
      <c r="Q400" s="158">
        <v>0</v>
      </c>
      <c r="R400" s="168">
        <v>0</v>
      </c>
      <c r="S400" s="20">
        <f t="shared" ref="S400" si="1632">SUM(O400:O400)*M399</f>
        <v>0</v>
      </c>
      <c r="T400" s="21">
        <f t="shared" ref="T400" si="1633">SUM(P400:P400)*M399</f>
        <v>0</v>
      </c>
      <c r="U400" s="21">
        <f t="shared" ref="U400" si="1634">SUM(Q400:Q400)*M399</f>
        <v>0</v>
      </c>
      <c r="V400" s="21">
        <f t="shared" ref="V400" si="1635">SUM(R400:R400)*M399</f>
        <v>0</v>
      </c>
      <c r="W400" s="104">
        <f t="shared" si="1440"/>
        <v>0</v>
      </c>
      <c r="X400" s="237"/>
      <c r="Y400" s="237"/>
      <c r="Z400" s="237"/>
      <c r="AA400" s="237"/>
      <c r="AB400" s="432"/>
      <c r="AC400" s="559"/>
      <c r="AD400" s="493"/>
      <c r="AE400" s="267"/>
      <c r="AF400" s="377"/>
      <c r="AG400" s="898"/>
      <c r="AH400" s="662"/>
      <c r="AI400" s="916"/>
      <c r="AJ400" s="33"/>
      <c r="AK400" s="118"/>
      <c r="AL400" s="118"/>
      <c r="AM400" s="118"/>
      <c r="AN400" s="118"/>
      <c r="AO400" s="34"/>
    </row>
    <row r="401" spans="1:41" ht="39.950000000000003" customHeight="1" x14ac:dyDescent="0.2">
      <c r="A401" s="920"/>
      <c r="B401" s="456"/>
      <c r="C401" s="495"/>
      <c r="D401" s="510"/>
      <c r="E401" s="513"/>
      <c r="F401" s="510"/>
      <c r="G401" s="257" t="s">
        <v>1050</v>
      </c>
      <c r="H401" s="259">
        <v>54</v>
      </c>
      <c r="I401" s="261" t="s">
        <v>1044</v>
      </c>
      <c r="J401" s="261" t="s">
        <v>432</v>
      </c>
      <c r="K401" s="244">
        <v>0</v>
      </c>
      <c r="L401" s="263" t="s">
        <v>1045</v>
      </c>
      <c r="M401" s="249">
        <v>0.3</v>
      </c>
      <c r="N401" s="75" t="s">
        <v>43</v>
      </c>
      <c r="O401" s="175">
        <v>0.3</v>
      </c>
      <c r="P401" s="176">
        <v>0.4</v>
      </c>
      <c r="Q401" s="176">
        <v>0.5</v>
      </c>
      <c r="R401" s="205">
        <v>1</v>
      </c>
      <c r="S401" s="6">
        <f t="shared" ref="S401" si="1636">SUM(O401:O401)*M401</f>
        <v>0.09</v>
      </c>
      <c r="T401" s="7">
        <f t="shared" ref="T401" si="1637">SUM(P401:P401)*M401</f>
        <v>0.12</v>
      </c>
      <c r="U401" s="7">
        <f t="shared" ref="U401" si="1638">SUM(Q401:Q401)*M401</f>
        <v>0.15</v>
      </c>
      <c r="V401" s="7">
        <f>SUM(R401:R401)*M401</f>
        <v>0.3</v>
      </c>
      <c r="W401" s="101">
        <f t="shared" si="1440"/>
        <v>0.3</v>
      </c>
      <c r="X401" s="235">
        <f>+S402</f>
        <v>0</v>
      </c>
      <c r="Y401" s="235">
        <f>+T402</f>
        <v>0</v>
      </c>
      <c r="Z401" s="235">
        <f>+U402</f>
        <v>0</v>
      </c>
      <c r="AA401" s="235">
        <f>+V402</f>
        <v>0</v>
      </c>
      <c r="AB401" s="238">
        <f>+W402</f>
        <v>0</v>
      </c>
      <c r="AC401" s="559"/>
      <c r="AD401" s="91"/>
      <c r="AE401" s="82"/>
      <c r="AF401" s="377"/>
      <c r="AG401" s="898"/>
      <c r="AH401" s="662"/>
      <c r="AI401" s="916"/>
      <c r="AJ401" s="33"/>
      <c r="AK401" s="118"/>
      <c r="AL401" s="118"/>
      <c r="AM401" s="118"/>
      <c r="AN401" s="118"/>
      <c r="AO401" s="34"/>
    </row>
    <row r="402" spans="1:41" ht="39.950000000000003" customHeight="1" thickBot="1" x14ac:dyDescent="0.25">
      <c r="A402" s="920"/>
      <c r="B402" s="456"/>
      <c r="C402" s="495"/>
      <c r="D402" s="510"/>
      <c r="E402" s="513"/>
      <c r="F402" s="510"/>
      <c r="G402" s="258"/>
      <c r="H402" s="260"/>
      <c r="I402" s="262"/>
      <c r="J402" s="262"/>
      <c r="K402" s="245"/>
      <c r="L402" s="264"/>
      <c r="M402" s="265"/>
      <c r="N402" s="71" t="s">
        <v>49</v>
      </c>
      <c r="O402" s="135">
        <v>0</v>
      </c>
      <c r="P402" s="136">
        <v>0</v>
      </c>
      <c r="Q402" s="136">
        <v>0</v>
      </c>
      <c r="R402" s="165">
        <v>0</v>
      </c>
      <c r="S402" s="9">
        <f t="shared" ref="S402" si="1639">SUM(O402:O402)*M401</f>
        <v>0</v>
      </c>
      <c r="T402" s="10">
        <f t="shared" ref="T402" si="1640">SUM(P402:P402)*M401</f>
        <v>0</v>
      </c>
      <c r="U402" s="10">
        <f t="shared" ref="U402" si="1641">SUM(Q402:Q402)*M401</f>
        <v>0</v>
      </c>
      <c r="V402" s="10">
        <f>SUM(R402:R402)*M401</f>
        <v>0</v>
      </c>
      <c r="W402" s="102">
        <f t="shared" si="1440"/>
        <v>0</v>
      </c>
      <c r="X402" s="237"/>
      <c r="Y402" s="237"/>
      <c r="Z402" s="237"/>
      <c r="AA402" s="237"/>
      <c r="AB402" s="432"/>
      <c r="AC402" s="559"/>
      <c r="AD402" s="91"/>
      <c r="AE402" s="82"/>
      <c r="AF402" s="377"/>
      <c r="AG402" s="898"/>
      <c r="AH402" s="662"/>
      <c r="AI402" s="916"/>
      <c r="AJ402" s="33"/>
      <c r="AK402" s="118"/>
      <c r="AL402" s="118"/>
      <c r="AM402" s="118"/>
      <c r="AN402" s="118"/>
      <c r="AO402" s="34"/>
    </row>
    <row r="403" spans="1:41" ht="39.950000000000003" customHeight="1" x14ac:dyDescent="0.2">
      <c r="A403" s="920"/>
      <c r="B403" s="456"/>
      <c r="C403" s="495"/>
      <c r="D403" s="510"/>
      <c r="E403" s="513"/>
      <c r="F403" s="510"/>
      <c r="G403" s="258"/>
      <c r="H403" s="260"/>
      <c r="I403" s="262"/>
      <c r="J403" s="262"/>
      <c r="K403" s="245"/>
      <c r="L403" s="901" t="s">
        <v>1046</v>
      </c>
      <c r="M403" s="252">
        <v>0.7</v>
      </c>
      <c r="N403" s="70" t="s">
        <v>43</v>
      </c>
      <c r="O403" s="194">
        <v>0.2</v>
      </c>
      <c r="P403" s="186">
        <v>0.4</v>
      </c>
      <c r="Q403" s="186">
        <v>0.5</v>
      </c>
      <c r="R403" s="206">
        <v>1</v>
      </c>
      <c r="S403" s="14">
        <f t="shared" ref="S403" si="1642">SUM(O403:O403)*M403</f>
        <v>0.13999999999999999</v>
      </c>
      <c r="T403" s="15">
        <f t="shared" ref="T403" si="1643">SUM(P403:P403)*M403</f>
        <v>0.27999999999999997</v>
      </c>
      <c r="U403" s="15">
        <f t="shared" ref="U403" si="1644">SUM(Q403:Q403)*M403</f>
        <v>0.35</v>
      </c>
      <c r="V403" s="15">
        <f>SUM(R403:R403)*M403</f>
        <v>0.7</v>
      </c>
      <c r="W403" s="103">
        <f t="shared" si="1440"/>
        <v>0.7</v>
      </c>
      <c r="X403" s="235">
        <f>+S404</f>
        <v>0</v>
      </c>
      <c r="Y403" s="235">
        <f>+T404</f>
        <v>0</v>
      </c>
      <c r="Z403" s="235">
        <f>+U404</f>
        <v>0</v>
      </c>
      <c r="AA403" s="235">
        <f>+V404</f>
        <v>0</v>
      </c>
      <c r="AB403" s="238">
        <f>+W404</f>
        <v>0</v>
      </c>
      <c r="AC403" s="559"/>
      <c r="AD403" s="490" t="s">
        <v>372</v>
      </c>
      <c r="AE403" s="266" t="str">
        <f t="shared" ref="AE403" si="1645">+IF(O404&gt;O403,"SUPERADA",IF(O404=O403,"EQUILIBRADA",IF(O404&lt;O403,"PARA MEJORAR")))</f>
        <v>PARA MEJORAR</v>
      </c>
      <c r="AF403" s="377"/>
      <c r="AG403" s="898"/>
      <c r="AH403" s="662"/>
      <c r="AI403" s="916"/>
      <c r="AJ403" s="33"/>
      <c r="AK403" s="118"/>
      <c r="AL403" s="118"/>
      <c r="AM403" s="118"/>
      <c r="AN403" s="118"/>
      <c r="AO403" s="34"/>
    </row>
    <row r="404" spans="1:41" ht="39.950000000000003" customHeight="1" thickBot="1" x14ac:dyDescent="0.25">
      <c r="A404" s="920"/>
      <c r="B404" s="456"/>
      <c r="C404" s="496"/>
      <c r="D404" s="511"/>
      <c r="E404" s="514"/>
      <c r="F404" s="511"/>
      <c r="G404" s="258"/>
      <c r="H404" s="260"/>
      <c r="I404" s="262"/>
      <c r="J404" s="262"/>
      <c r="K404" s="245"/>
      <c r="L404" s="263"/>
      <c r="M404" s="256"/>
      <c r="N404" s="71" t="s">
        <v>49</v>
      </c>
      <c r="O404" s="137">
        <v>0</v>
      </c>
      <c r="P404" s="138">
        <v>0</v>
      </c>
      <c r="Q404" s="138">
        <v>0</v>
      </c>
      <c r="R404" s="166">
        <v>0</v>
      </c>
      <c r="S404" s="20">
        <f t="shared" ref="S404" si="1646">SUM(O404:O404)*M403</f>
        <v>0</v>
      </c>
      <c r="T404" s="21">
        <f t="shared" ref="T404" si="1647">SUM(P404:P404)*M403</f>
        <v>0</v>
      </c>
      <c r="U404" s="21">
        <f t="shared" ref="U404" si="1648">SUM(Q404:Q404)*M403</f>
        <v>0</v>
      </c>
      <c r="V404" s="21">
        <f>SUM(R404:R404)*M403</f>
        <v>0</v>
      </c>
      <c r="W404" s="104">
        <f t="shared" si="1440"/>
        <v>0</v>
      </c>
      <c r="X404" s="237"/>
      <c r="Y404" s="237"/>
      <c r="Z404" s="237"/>
      <c r="AA404" s="237"/>
      <c r="AB404" s="432"/>
      <c r="AC404" s="559"/>
      <c r="AD404" s="493"/>
      <c r="AE404" s="267"/>
      <c r="AF404" s="377"/>
      <c r="AG404" s="898"/>
      <c r="AH404" s="662"/>
      <c r="AI404" s="916"/>
      <c r="AJ404" s="33"/>
      <c r="AK404" s="118"/>
      <c r="AL404" s="118"/>
      <c r="AM404" s="118"/>
      <c r="AN404" s="118"/>
      <c r="AO404" s="34"/>
    </row>
    <row r="405" spans="1:41" ht="39.950000000000003" customHeight="1" x14ac:dyDescent="0.2">
      <c r="A405" s="920"/>
      <c r="B405" s="456"/>
      <c r="C405" s="494">
        <v>25</v>
      </c>
      <c r="D405" s="509" t="s">
        <v>453</v>
      </c>
      <c r="E405" s="512">
        <v>30</v>
      </c>
      <c r="F405" s="515" t="s">
        <v>454</v>
      </c>
      <c r="G405" s="518" t="s">
        <v>1047</v>
      </c>
      <c r="H405" s="521">
        <v>55</v>
      </c>
      <c r="I405" s="524" t="s">
        <v>455</v>
      </c>
      <c r="J405" s="524" t="s">
        <v>432</v>
      </c>
      <c r="K405" s="539">
        <v>0</v>
      </c>
      <c r="L405" s="549" t="s">
        <v>456</v>
      </c>
      <c r="M405" s="902">
        <v>0.4</v>
      </c>
      <c r="N405" s="73" t="s">
        <v>43</v>
      </c>
      <c r="O405" s="175">
        <v>0.5</v>
      </c>
      <c r="P405" s="176">
        <v>1</v>
      </c>
      <c r="Q405" s="176">
        <v>1</v>
      </c>
      <c r="R405" s="205">
        <v>1</v>
      </c>
      <c r="S405" s="6">
        <f t="shared" ref="S405" si="1649">SUM(O405:O405)*M405</f>
        <v>0.2</v>
      </c>
      <c r="T405" s="7">
        <f t="shared" ref="T405" si="1650">SUM(P405:P405)*M405</f>
        <v>0.4</v>
      </c>
      <c r="U405" s="7">
        <f t="shared" ref="U405" si="1651">SUM(Q405:Q405)*M405</f>
        <v>0.4</v>
      </c>
      <c r="V405" s="7">
        <f t="shared" ref="V405" si="1652">SUM(R405:R405)*M405</f>
        <v>0.4</v>
      </c>
      <c r="W405" s="101">
        <f t="shared" si="1440"/>
        <v>0.4</v>
      </c>
      <c r="X405" s="235">
        <f>+S406+S410+S412+S408</f>
        <v>0</v>
      </c>
      <c r="Y405" s="235">
        <f>+T406+T410+T412+T408</f>
        <v>0</v>
      </c>
      <c r="Z405" s="235">
        <f>+U406+U410+U412+U408</f>
        <v>0</v>
      </c>
      <c r="AA405" s="235">
        <f>+V406+V410+V412+V408</f>
        <v>0</v>
      </c>
      <c r="AB405" s="238">
        <f>+W406+W410+W412+W408</f>
        <v>0</v>
      </c>
      <c r="AC405" s="559"/>
      <c r="AD405" s="490" t="s">
        <v>457</v>
      </c>
      <c r="AE405" s="266" t="str">
        <f t="shared" ref="AE405" si="1653">+IF(O406&gt;O405,"SUPERADA",IF(O406=O405,"EQUILIBRADA",IF(O406&lt;O405,"PARA MEJORAR")))</f>
        <v>PARA MEJORAR</v>
      </c>
      <c r="AF405" s="377"/>
      <c r="AG405" s="898"/>
      <c r="AH405" s="662"/>
      <c r="AI405" s="916"/>
      <c r="AJ405" s="33"/>
      <c r="AK405" s="118"/>
      <c r="AL405" s="118"/>
      <c r="AM405" s="118"/>
      <c r="AN405" s="118"/>
      <c r="AO405" s="34"/>
    </row>
    <row r="406" spans="1:41" ht="39.950000000000003" customHeight="1" thickBot="1" x14ac:dyDescent="0.25">
      <c r="A406" s="920"/>
      <c r="B406" s="456"/>
      <c r="C406" s="495"/>
      <c r="D406" s="510"/>
      <c r="E406" s="513"/>
      <c r="F406" s="516"/>
      <c r="G406" s="519"/>
      <c r="H406" s="522"/>
      <c r="I406" s="525"/>
      <c r="J406" s="525"/>
      <c r="K406" s="540"/>
      <c r="L406" s="550"/>
      <c r="M406" s="886"/>
      <c r="N406" s="71" t="s">
        <v>49</v>
      </c>
      <c r="O406" s="135">
        <v>0</v>
      </c>
      <c r="P406" s="136">
        <v>0</v>
      </c>
      <c r="Q406" s="136">
        <v>0</v>
      </c>
      <c r="R406" s="165">
        <v>0</v>
      </c>
      <c r="S406" s="9">
        <f t="shared" ref="S406" si="1654">SUM(O406:O406)*M405</f>
        <v>0</v>
      </c>
      <c r="T406" s="10">
        <f t="shared" ref="T406" si="1655">SUM(P406:P406)*M405</f>
        <v>0</v>
      </c>
      <c r="U406" s="10">
        <f t="shared" ref="U406" si="1656">SUM(Q406:Q406)*M405</f>
        <v>0</v>
      </c>
      <c r="V406" s="10">
        <f t="shared" ref="V406" si="1657">SUM(R406:R406)*M405</f>
        <v>0</v>
      </c>
      <c r="W406" s="102">
        <f t="shared" si="1440"/>
        <v>0</v>
      </c>
      <c r="X406" s="236"/>
      <c r="Y406" s="236"/>
      <c r="Z406" s="236"/>
      <c r="AA406" s="236"/>
      <c r="AB406" s="239"/>
      <c r="AC406" s="559"/>
      <c r="AD406" s="491"/>
      <c r="AE406" s="267"/>
      <c r="AF406" s="377"/>
      <c r="AG406" s="898"/>
      <c r="AH406" s="662"/>
      <c r="AI406" s="916"/>
      <c r="AJ406" s="33"/>
      <c r="AK406" s="118"/>
      <c r="AL406" s="118"/>
      <c r="AM406" s="118"/>
      <c r="AN406" s="118"/>
      <c r="AO406" s="34"/>
    </row>
    <row r="407" spans="1:41" ht="39.950000000000003" customHeight="1" x14ac:dyDescent="0.2">
      <c r="A407" s="920"/>
      <c r="B407" s="456"/>
      <c r="C407" s="495"/>
      <c r="D407" s="510"/>
      <c r="E407" s="513"/>
      <c r="F407" s="516"/>
      <c r="G407" s="519"/>
      <c r="H407" s="522"/>
      <c r="I407" s="525"/>
      <c r="J407" s="525"/>
      <c r="K407" s="540"/>
      <c r="L407" s="550" t="s">
        <v>458</v>
      </c>
      <c r="M407" s="886">
        <v>0.4</v>
      </c>
      <c r="N407" s="70" t="s">
        <v>43</v>
      </c>
      <c r="O407" s="194">
        <v>0</v>
      </c>
      <c r="P407" s="186">
        <v>0.2</v>
      </c>
      <c r="Q407" s="186">
        <v>1</v>
      </c>
      <c r="R407" s="206">
        <v>1</v>
      </c>
      <c r="S407" s="14">
        <f t="shared" ref="S407" si="1658">SUM(O407:O407)*M407</f>
        <v>0</v>
      </c>
      <c r="T407" s="15">
        <f t="shared" ref="T407" si="1659">SUM(P407:P407)*M407</f>
        <v>8.0000000000000016E-2</v>
      </c>
      <c r="U407" s="15">
        <f t="shared" ref="U407" si="1660">SUM(Q407:Q407)*M407</f>
        <v>0.4</v>
      </c>
      <c r="V407" s="15">
        <f t="shared" ref="V407" si="1661">SUM(R407:R407)*M407</f>
        <v>0.4</v>
      </c>
      <c r="W407" s="103">
        <f t="shared" si="1440"/>
        <v>0.4</v>
      </c>
      <c r="X407" s="236"/>
      <c r="Y407" s="236"/>
      <c r="Z407" s="236"/>
      <c r="AA407" s="236"/>
      <c r="AB407" s="239"/>
      <c r="AC407" s="559"/>
      <c r="AD407" s="91"/>
      <c r="AE407" s="266" t="str">
        <f t="shared" ref="AE407" si="1662">+IF(O408&gt;O407,"SUPERADA",IF(O408=O407,"EQUILIBRADA",IF(O408&lt;O407,"PARA MEJORAR")))</f>
        <v>EQUILIBRADA</v>
      </c>
      <c r="AF407" s="377"/>
      <c r="AG407" s="898"/>
      <c r="AH407" s="662"/>
      <c r="AI407" s="916"/>
      <c r="AJ407" s="33"/>
      <c r="AK407" s="118"/>
      <c r="AL407" s="118"/>
      <c r="AM407" s="118"/>
      <c r="AN407" s="118"/>
      <c r="AO407" s="34"/>
    </row>
    <row r="408" spans="1:41" ht="39.950000000000003" customHeight="1" thickBot="1" x14ac:dyDescent="0.25">
      <c r="A408" s="920"/>
      <c r="B408" s="456"/>
      <c r="C408" s="495"/>
      <c r="D408" s="510"/>
      <c r="E408" s="513"/>
      <c r="F408" s="516"/>
      <c r="G408" s="519"/>
      <c r="H408" s="522"/>
      <c r="I408" s="525"/>
      <c r="J408" s="525"/>
      <c r="K408" s="540"/>
      <c r="L408" s="550"/>
      <c r="M408" s="886"/>
      <c r="N408" s="71" t="s">
        <v>49</v>
      </c>
      <c r="O408" s="135">
        <v>0</v>
      </c>
      <c r="P408" s="136">
        <v>0</v>
      </c>
      <c r="Q408" s="136">
        <v>0</v>
      </c>
      <c r="R408" s="165">
        <v>0</v>
      </c>
      <c r="S408" s="9">
        <f t="shared" ref="S408" si="1663">SUM(O408:O408)*M407</f>
        <v>0</v>
      </c>
      <c r="T408" s="10">
        <f t="shared" ref="T408" si="1664">SUM(P408:P408)*M407</f>
        <v>0</v>
      </c>
      <c r="U408" s="10">
        <f t="shared" ref="U408" si="1665">SUM(Q408:Q408)*M407</f>
        <v>0</v>
      </c>
      <c r="V408" s="10">
        <f t="shared" ref="V408" si="1666">SUM(R408:R408)*M407</f>
        <v>0</v>
      </c>
      <c r="W408" s="102">
        <f t="shared" si="1440"/>
        <v>0</v>
      </c>
      <c r="X408" s="236"/>
      <c r="Y408" s="236"/>
      <c r="Z408" s="236"/>
      <c r="AA408" s="236"/>
      <c r="AB408" s="239"/>
      <c r="AC408" s="559"/>
      <c r="AD408" s="91"/>
      <c r="AE408" s="267"/>
      <c r="AF408" s="267"/>
      <c r="AG408" s="899"/>
      <c r="AH408" s="662"/>
      <c r="AI408" s="916"/>
      <c r="AJ408" s="33"/>
      <c r="AK408" s="118"/>
      <c r="AL408" s="118"/>
      <c r="AM408" s="118"/>
      <c r="AN408" s="118"/>
      <c r="AO408" s="34"/>
    </row>
    <row r="409" spans="1:41" ht="39.950000000000003" customHeight="1" x14ac:dyDescent="0.2">
      <c r="A409" s="87"/>
      <c r="B409" s="456"/>
      <c r="C409" s="495"/>
      <c r="D409" s="510"/>
      <c r="E409" s="513"/>
      <c r="F409" s="516"/>
      <c r="G409" s="519"/>
      <c r="H409" s="522"/>
      <c r="I409" s="525"/>
      <c r="J409" s="525"/>
      <c r="K409" s="540"/>
      <c r="L409" s="550" t="s">
        <v>459</v>
      </c>
      <c r="M409" s="886">
        <v>0.1</v>
      </c>
      <c r="N409" s="70" t="s">
        <v>43</v>
      </c>
      <c r="O409" s="194">
        <v>0</v>
      </c>
      <c r="P409" s="186">
        <v>0</v>
      </c>
      <c r="Q409" s="186">
        <v>0.2</v>
      </c>
      <c r="R409" s="206">
        <v>1</v>
      </c>
      <c r="S409" s="14">
        <f t="shared" ref="S409" si="1667">SUM(O409:O409)*M409</f>
        <v>0</v>
      </c>
      <c r="T409" s="15">
        <f t="shared" ref="T409" si="1668">SUM(P409:P409)*M409</f>
        <v>0</v>
      </c>
      <c r="U409" s="15">
        <f t="shared" ref="U409" si="1669">SUM(Q409:Q409)*M409</f>
        <v>2.0000000000000004E-2</v>
      </c>
      <c r="V409" s="15">
        <f t="shared" ref="V409" si="1670">SUM(R409:R409)*M409</f>
        <v>0.1</v>
      </c>
      <c r="W409" s="103">
        <f t="shared" si="1440"/>
        <v>0.1</v>
      </c>
      <c r="X409" s="236"/>
      <c r="Y409" s="236"/>
      <c r="Z409" s="236"/>
      <c r="AA409" s="236"/>
      <c r="AB409" s="239"/>
      <c r="AC409" s="559"/>
      <c r="AD409" s="490" t="s">
        <v>457</v>
      </c>
      <c r="AE409" s="266" t="str">
        <f t="shared" ref="AE409" si="1671">+IF(O410&gt;O409,"SUPERADA",IF(O410=O409,"EQUILIBRADA",IF(O410&lt;O409,"PARA MEJORAR")))</f>
        <v>EQUILIBRADA</v>
      </c>
      <c r="AF409" s="880"/>
      <c r="AG409" s="883"/>
      <c r="AH409" s="662"/>
      <c r="AI409" s="916"/>
      <c r="AJ409" s="57"/>
      <c r="AK409" s="117"/>
      <c r="AL409" s="117"/>
      <c r="AM409" s="117"/>
      <c r="AN409" s="117"/>
      <c r="AO409" s="58"/>
    </row>
    <row r="410" spans="1:41" ht="39.950000000000003" customHeight="1" thickBot="1" x14ac:dyDescent="0.25">
      <c r="A410" s="87"/>
      <c r="B410" s="456"/>
      <c r="C410" s="495"/>
      <c r="D410" s="510"/>
      <c r="E410" s="513"/>
      <c r="F410" s="516"/>
      <c r="G410" s="519"/>
      <c r="H410" s="522"/>
      <c r="I410" s="525"/>
      <c r="J410" s="525"/>
      <c r="K410" s="540"/>
      <c r="L410" s="550"/>
      <c r="M410" s="886"/>
      <c r="N410" s="71" t="s">
        <v>49</v>
      </c>
      <c r="O410" s="135">
        <v>0</v>
      </c>
      <c r="P410" s="136">
        <v>0</v>
      </c>
      <c r="Q410" s="136">
        <v>0</v>
      </c>
      <c r="R410" s="165">
        <v>0</v>
      </c>
      <c r="S410" s="9">
        <f t="shared" ref="S410" si="1672">SUM(O410:O410)*M409</f>
        <v>0</v>
      </c>
      <c r="T410" s="10">
        <f t="shared" ref="T410" si="1673">SUM(P410:P410)*M409</f>
        <v>0</v>
      </c>
      <c r="U410" s="10">
        <f t="shared" ref="U410" si="1674">SUM(Q410:Q410)*M409</f>
        <v>0</v>
      </c>
      <c r="V410" s="10">
        <f t="shared" ref="V410" si="1675">SUM(R410:R410)*M409</f>
        <v>0</v>
      </c>
      <c r="W410" s="102">
        <f t="shared" si="1440"/>
        <v>0</v>
      </c>
      <c r="X410" s="236"/>
      <c r="Y410" s="236"/>
      <c r="Z410" s="236"/>
      <c r="AA410" s="236"/>
      <c r="AB410" s="239"/>
      <c r="AC410" s="559"/>
      <c r="AD410" s="491"/>
      <c r="AE410" s="267"/>
      <c r="AF410" s="881"/>
      <c r="AG410" s="884"/>
      <c r="AH410" s="662"/>
      <c r="AI410" s="916"/>
      <c r="AJ410" s="57"/>
      <c r="AK410" s="117"/>
      <c r="AL410" s="117"/>
      <c r="AM410" s="117"/>
      <c r="AN410" s="117"/>
      <c r="AO410" s="58"/>
    </row>
    <row r="411" spans="1:41" ht="39.950000000000003" customHeight="1" x14ac:dyDescent="0.2">
      <c r="A411" s="87"/>
      <c r="B411" s="456"/>
      <c r="C411" s="495"/>
      <c r="D411" s="510"/>
      <c r="E411" s="513"/>
      <c r="F411" s="516"/>
      <c r="G411" s="519"/>
      <c r="H411" s="522"/>
      <c r="I411" s="525"/>
      <c r="J411" s="525"/>
      <c r="K411" s="540"/>
      <c r="L411" s="550" t="s">
        <v>460</v>
      </c>
      <c r="M411" s="886">
        <v>0.1</v>
      </c>
      <c r="N411" s="70" t="s">
        <v>43</v>
      </c>
      <c r="O411" s="194">
        <v>0.15</v>
      </c>
      <c r="P411" s="186">
        <v>0.4</v>
      </c>
      <c r="Q411" s="186">
        <v>0.75</v>
      </c>
      <c r="R411" s="206">
        <v>1</v>
      </c>
      <c r="S411" s="14">
        <f t="shared" ref="S411" si="1676">SUM(O411:O411)*M411</f>
        <v>1.4999999999999999E-2</v>
      </c>
      <c r="T411" s="15">
        <f t="shared" ref="T411" si="1677">SUM(P411:P411)*M411</f>
        <v>4.0000000000000008E-2</v>
      </c>
      <c r="U411" s="15">
        <f t="shared" ref="U411" si="1678">SUM(Q411:Q411)*M411</f>
        <v>7.5000000000000011E-2</v>
      </c>
      <c r="V411" s="15">
        <f t="shared" ref="V411" si="1679">SUM(R411:R411)*M411</f>
        <v>0.1</v>
      </c>
      <c r="W411" s="103">
        <f t="shared" si="1440"/>
        <v>0.1</v>
      </c>
      <c r="X411" s="236"/>
      <c r="Y411" s="236"/>
      <c r="Z411" s="236"/>
      <c r="AA411" s="236"/>
      <c r="AB411" s="239"/>
      <c r="AC411" s="559"/>
      <c r="AD411" s="492" t="s">
        <v>461</v>
      </c>
      <c r="AE411" s="266" t="str">
        <f t="shared" ref="AE411" si="1680">+IF(O412&gt;O411,"SUPERADA",IF(O412=O411,"EQUILIBRADA",IF(O412&lt;O411,"PARA MEJORAR")))</f>
        <v>PARA MEJORAR</v>
      </c>
      <c r="AF411" s="881"/>
      <c r="AG411" s="884"/>
      <c r="AH411" s="662"/>
      <c r="AI411" s="916"/>
      <c r="AJ411" s="57"/>
      <c r="AK411" s="117"/>
      <c r="AL411" s="117"/>
      <c r="AM411" s="117"/>
      <c r="AN411" s="117"/>
      <c r="AO411" s="58"/>
    </row>
    <row r="412" spans="1:41" ht="39.950000000000003" customHeight="1" thickBot="1" x14ac:dyDescent="0.25">
      <c r="A412" s="87"/>
      <c r="B412" s="456"/>
      <c r="C412" s="496"/>
      <c r="D412" s="511"/>
      <c r="E412" s="514"/>
      <c r="F412" s="517"/>
      <c r="G412" s="520"/>
      <c r="H412" s="523"/>
      <c r="I412" s="526"/>
      <c r="J412" s="526"/>
      <c r="K412" s="541"/>
      <c r="L412" s="565"/>
      <c r="M412" s="887"/>
      <c r="N412" s="72" t="s">
        <v>49</v>
      </c>
      <c r="O412" s="137">
        <v>0</v>
      </c>
      <c r="P412" s="138">
        <v>0</v>
      </c>
      <c r="Q412" s="138">
        <v>0</v>
      </c>
      <c r="R412" s="166">
        <v>0</v>
      </c>
      <c r="S412" s="20">
        <f t="shared" ref="S412" si="1681">SUM(O412:O412)*M411</f>
        <v>0</v>
      </c>
      <c r="T412" s="21">
        <f t="shared" ref="T412" si="1682">SUM(P412:P412)*M411</f>
        <v>0</v>
      </c>
      <c r="U412" s="21">
        <f t="shared" ref="U412" si="1683">SUM(Q412:Q412)*M411</f>
        <v>0</v>
      </c>
      <c r="V412" s="21">
        <f t="shared" ref="V412" si="1684">SUM(R412:R412)*M411</f>
        <v>0</v>
      </c>
      <c r="W412" s="104">
        <f t="shared" si="1440"/>
        <v>0</v>
      </c>
      <c r="X412" s="236"/>
      <c r="Y412" s="236"/>
      <c r="Z412" s="236"/>
      <c r="AA412" s="236"/>
      <c r="AB412" s="239"/>
      <c r="AC412" s="559"/>
      <c r="AD412" s="493"/>
      <c r="AE412" s="267"/>
      <c r="AF412" s="882"/>
      <c r="AG412" s="885"/>
      <c r="AH412" s="697"/>
      <c r="AI412" s="917"/>
      <c r="AJ412" s="57"/>
      <c r="AK412" s="117"/>
      <c r="AL412" s="117"/>
      <c r="AM412" s="117"/>
      <c r="AN412" s="117"/>
      <c r="AO412" s="58"/>
    </row>
    <row r="413" spans="1:41" ht="39.950000000000003" customHeight="1" x14ac:dyDescent="0.2">
      <c r="A413" s="87"/>
      <c r="B413" s="456"/>
      <c r="C413" s="472"/>
      <c r="D413" s="474"/>
      <c r="E413" s="476"/>
      <c r="F413" s="478"/>
      <c r="G413" s="480" t="s">
        <v>149</v>
      </c>
      <c r="H413" s="482">
        <v>56</v>
      </c>
      <c r="I413" s="484" t="s">
        <v>150</v>
      </c>
      <c r="J413" s="486" t="s">
        <v>151</v>
      </c>
      <c r="K413" s="488">
        <v>0</v>
      </c>
      <c r="L413" s="893" t="s">
        <v>152</v>
      </c>
      <c r="M413" s="250">
        <v>1</v>
      </c>
      <c r="N413" s="75" t="s">
        <v>43</v>
      </c>
      <c r="O413" s="199">
        <v>0</v>
      </c>
      <c r="P413" s="196">
        <v>0</v>
      </c>
      <c r="Q413" s="197">
        <v>0.3</v>
      </c>
      <c r="R413" s="198">
        <v>1</v>
      </c>
      <c r="S413" s="14">
        <f t="shared" ref="S413" si="1685">SUM(O413:O413)*M413</f>
        <v>0</v>
      </c>
      <c r="T413" s="15">
        <f t="shared" ref="T413" si="1686">SUM(P413:P413)*M413</f>
        <v>0</v>
      </c>
      <c r="U413" s="15">
        <f t="shared" ref="U413" si="1687">SUM(Q413:Q413)*M413</f>
        <v>0.3</v>
      </c>
      <c r="V413" s="15">
        <f t="shared" ref="V413" si="1688">SUM(R413:R413)*M413</f>
        <v>1</v>
      </c>
      <c r="W413" s="103">
        <f t="shared" si="1440"/>
        <v>1</v>
      </c>
      <c r="X413" s="235">
        <f>+S414</f>
        <v>0</v>
      </c>
      <c r="Y413" s="235">
        <f>+T414</f>
        <v>0</v>
      </c>
      <c r="Z413" s="235">
        <f>+U414</f>
        <v>0</v>
      </c>
      <c r="AA413" s="235">
        <f>+V414</f>
        <v>0</v>
      </c>
      <c r="AB413" s="238">
        <f>+W414</f>
        <v>0</v>
      </c>
      <c r="AC413" s="83"/>
      <c r="AD413" s="490" t="s">
        <v>535</v>
      </c>
      <c r="AE413" s="266" t="str">
        <f t="shared" ref="AE413" si="1689">+IF(O414&gt;O413,"SUPERADA",IF(O414=O413,"EQUILIBRADA",IF(O414&lt;O413,"PARA MEJORAR")))</f>
        <v>EQUILIBRADA</v>
      </c>
      <c r="AF413" s="266" t="str">
        <f>IF(COUNTIF(AE413:AE414,"PARA MEJORAR")&gt;=1,"PARA MEJORAR","BIEN")</f>
        <v>BIEN</v>
      </c>
      <c r="AG413" s="266" t="str">
        <f>IF(COUNTIF(AF413:AF414,"PARA MEJORAR")&gt;=1,"PARA MEJORAR","BIEN")</f>
        <v>BIEN</v>
      </c>
      <c r="AH413" s="90"/>
      <c r="AI413" s="88"/>
      <c r="AJ413" s="27"/>
      <c r="AK413" s="28"/>
      <c r="AL413" s="28"/>
      <c r="AM413" s="28"/>
      <c r="AN413" s="28"/>
      <c r="AO413" s="29"/>
    </row>
    <row r="414" spans="1:41" ht="39.950000000000003" customHeight="1" thickBot="1" x14ac:dyDescent="0.25">
      <c r="A414" s="87"/>
      <c r="B414" s="457"/>
      <c r="C414" s="473"/>
      <c r="D414" s="475"/>
      <c r="E414" s="477"/>
      <c r="F414" s="479"/>
      <c r="G414" s="481"/>
      <c r="H414" s="483"/>
      <c r="I414" s="485"/>
      <c r="J414" s="487"/>
      <c r="K414" s="489"/>
      <c r="L414" s="894"/>
      <c r="M414" s="887"/>
      <c r="N414" s="72" t="s">
        <v>49</v>
      </c>
      <c r="O414" s="160">
        <v>0</v>
      </c>
      <c r="P414" s="156">
        <v>0</v>
      </c>
      <c r="Q414" s="145">
        <v>0</v>
      </c>
      <c r="R414" s="157">
        <v>0</v>
      </c>
      <c r="S414" s="22">
        <f t="shared" ref="S414" si="1690">SUM(O414:O414)*M413</f>
        <v>0</v>
      </c>
      <c r="T414" s="23">
        <f t="shared" ref="T414" si="1691">SUM(P414:P414)*M413</f>
        <v>0</v>
      </c>
      <c r="U414" s="23">
        <f t="shared" ref="U414" si="1692">SUM(Q414:Q414)*M413</f>
        <v>0</v>
      </c>
      <c r="V414" s="23">
        <f t="shared" ref="V414" si="1693">SUM(R414:R414)*M413</f>
        <v>0</v>
      </c>
      <c r="W414" s="105">
        <f t="shared" si="1440"/>
        <v>0</v>
      </c>
      <c r="X414" s="237"/>
      <c r="Y414" s="237"/>
      <c r="Z414" s="237"/>
      <c r="AA414" s="237"/>
      <c r="AB414" s="432"/>
      <c r="AC414" s="83"/>
      <c r="AD414" s="493"/>
      <c r="AE414" s="267"/>
      <c r="AF414" s="377"/>
      <c r="AG414" s="377"/>
      <c r="AH414" s="90"/>
      <c r="AI414" s="88"/>
      <c r="AJ414" s="18"/>
      <c r="AK414" s="116"/>
      <c r="AL414" s="116"/>
      <c r="AM414" s="116"/>
      <c r="AN414" s="116"/>
      <c r="AO414" s="19"/>
    </row>
    <row r="415" spans="1:41" ht="39.950000000000003" customHeight="1" x14ac:dyDescent="0.2">
      <c r="A415" s="888" t="s">
        <v>35</v>
      </c>
      <c r="B415" s="890" t="s">
        <v>462</v>
      </c>
      <c r="C415" s="848">
        <v>26</v>
      </c>
      <c r="D415" s="831" t="s">
        <v>463</v>
      </c>
      <c r="E415" s="828">
        <v>31</v>
      </c>
      <c r="F415" s="831" t="s">
        <v>464</v>
      </c>
      <c r="G415" s="834" t="s">
        <v>465</v>
      </c>
      <c r="H415" s="837">
        <v>57</v>
      </c>
      <c r="I415" s="873" t="s">
        <v>466</v>
      </c>
      <c r="J415" s="873" t="s">
        <v>467</v>
      </c>
      <c r="K415" s="868">
        <v>0</v>
      </c>
      <c r="L415" s="871" t="s">
        <v>468</v>
      </c>
      <c r="M415" s="819">
        <v>0.2</v>
      </c>
      <c r="N415" s="73" t="s">
        <v>43</v>
      </c>
      <c r="O415" s="175">
        <v>1</v>
      </c>
      <c r="P415" s="176">
        <v>1</v>
      </c>
      <c r="Q415" s="176">
        <v>1</v>
      </c>
      <c r="R415" s="178">
        <v>1</v>
      </c>
      <c r="S415" s="6">
        <f t="shared" ref="S415" si="1694">SUM(O415:O415)*M415</f>
        <v>0.2</v>
      </c>
      <c r="T415" s="7">
        <f t="shared" ref="T415" si="1695">SUM(P415:P415)*M415</f>
        <v>0.2</v>
      </c>
      <c r="U415" s="7">
        <f t="shared" ref="U415" si="1696">SUM(Q415:Q415)*M415</f>
        <v>0.2</v>
      </c>
      <c r="V415" s="7">
        <f t="shared" ref="V415" si="1697">SUM(R415:R415)*M415</f>
        <v>0.2</v>
      </c>
      <c r="W415" s="101">
        <f t="shared" ref="W415:W422" si="1698">MAX(S415:V415)</f>
        <v>0.2</v>
      </c>
      <c r="X415" s="229">
        <f>+S416+S418+S420+S422</f>
        <v>0</v>
      </c>
      <c r="Y415" s="229">
        <f>+T416+T418+T420+T422</f>
        <v>0</v>
      </c>
      <c r="Z415" s="229">
        <f>+U416+U418+U420+U422</f>
        <v>0</v>
      </c>
      <c r="AA415" s="229">
        <f>+V416+V418+V420+V422</f>
        <v>0</v>
      </c>
      <c r="AB415" s="231">
        <f>+W416+W418+W420+W422</f>
        <v>0</v>
      </c>
      <c r="AC415" s="657" t="s">
        <v>469</v>
      </c>
      <c r="AD415" s="809" t="s">
        <v>470</v>
      </c>
      <c r="AE415" s="266" t="str">
        <f t="shared" ref="AE415" si="1699">+IF(O416&gt;O415,"SUPERADA",IF(O416=O415,"EQUILIBRADA",IF(O416&lt;O415,"PARA MEJORAR")))</f>
        <v>PARA MEJORAR</v>
      </c>
      <c r="AF415" s="266" t="str">
        <f>IF(COUNTIF(AE415:AE422,"PARA MEJORAR")&gt;=1,"PARA MEJORAR","BIEN")</f>
        <v>PARA MEJORAR</v>
      </c>
      <c r="AG415" s="266" t="str">
        <f>IF(COUNTIF(AF415:AF422,"PARA MEJORAR")&gt;=1,"PARA MEJORAR","BIEN")</f>
        <v>PARA MEJORAR</v>
      </c>
      <c r="AH415" s="266" t="str">
        <f>IF(COUNTIF(AG415:AG488,"PARA MEJORAR")&gt;=1,"PARA MEJORAR","BIEN")</f>
        <v>PARA MEJORAR</v>
      </c>
      <c r="AI415" s="876" t="s">
        <v>471</v>
      </c>
      <c r="AJ415" s="24"/>
      <c r="AK415" s="25"/>
      <c r="AL415" s="25"/>
      <c r="AM415" s="25"/>
      <c r="AN415" s="25"/>
      <c r="AO415" s="26"/>
    </row>
    <row r="416" spans="1:41" ht="39.950000000000003" customHeight="1" thickBot="1" x14ac:dyDescent="0.25">
      <c r="A416" s="889"/>
      <c r="B416" s="891"/>
      <c r="C416" s="849"/>
      <c r="D416" s="832"/>
      <c r="E416" s="829"/>
      <c r="F416" s="832"/>
      <c r="G416" s="835"/>
      <c r="H416" s="838"/>
      <c r="I416" s="874"/>
      <c r="J416" s="874"/>
      <c r="K416" s="869"/>
      <c r="L416" s="872"/>
      <c r="M416" s="806"/>
      <c r="N416" s="71" t="s">
        <v>49</v>
      </c>
      <c r="O416" s="136">
        <v>0</v>
      </c>
      <c r="P416" s="136">
        <v>0</v>
      </c>
      <c r="Q416" s="136">
        <v>0</v>
      </c>
      <c r="R416" s="139">
        <v>0</v>
      </c>
      <c r="S416" s="9">
        <f t="shared" ref="S416" si="1700">SUM(O416:O416)*M415</f>
        <v>0</v>
      </c>
      <c r="T416" s="10">
        <f t="shared" ref="T416" si="1701">SUM(P416:P416)*M415</f>
        <v>0</v>
      </c>
      <c r="U416" s="10">
        <f t="shared" ref="U416" si="1702">SUM(Q416:Q416)*M415</f>
        <v>0</v>
      </c>
      <c r="V416" s="10">
        <f t="shared" ref="V416" si="1703">SUM(R416:R416)*M415</f>
        <v>0</v>
      </c>
      <c r="W416" s="102">
        <f t="shared" si="1698"/>
        <v>0</v>
      </c>
      <c r="X416" s="230"/>
      <c r="Y416" s="230"/>
      <c r="Z416" s="230"/>
      <c r="AA416" s="230"/>
      <c r="AB416" s="232"/>
      <c r="AC416" s="658"/>
      <c r="AD416" s="810"/>
      <c r="AE416" s="267"/>
      <c r="AF416" s="377"/>
      <c r="AG416" s="377"/>
      <c r="AH416" s="377"/>
      <c r="AI416" s="877"/>
      <c r="AJ416" s="18"/>
      <c r="AK416" s="116"/>
      <c r="AL416" s="116"/>
      <c r="AM416" s="116"/>
      <c r="AN416" s="116"/>
      <c r="AO416" s="19"/>
    </row>
    <row r="417" spans="1:41" ht="39.950000000000003" customHeight="1" x14ac:dyDescent="0.2">
      <c r="A417" s="889"/>
      <c r="B417" s="891"/>
      <c r="C417" s="849"/>
      <c r="D417" s="832"/>
      <c r="E417" s="829"/>
      <c r="F417" s="832"/>
      <c r="G417" s="835"/>
      <c r="H417" s="838"/>
      <c r="I417" s="874"/>
      <c r="J417" s="874"/>
      <c r="K417" s="869"/>
      <c r="L417" s="878" t="s">
        <v>472</v>
      </c>
      <c r="M417" s="805">
        <v>0.2</v>
      </c>
      <c r="N417" s="70" t="s">
        <v>43</v>
      </c>
      <c r="O417" s="194">
        <v>0.2</v>
      </c>
      <c r="P417" s="186">
        <v>0.4</v>
      </c>
      <c r="Q417" s="186">
        <v>1</v>
      </c>
      <c r="R417" s="187">
        <v>1</v>
      </c>
      <c r="S417" s="14">
        <f t="shared" ref="S417" si="1704">SUM(O417:O417)*M417</f>
        <v>4.0000000000000008E-2</v>
      </c>
      <c r="T417" s="15">
        <f t="shared" ref="T417" si="1705">SUM(P417:P417)*M417</f>
        <v>8.0000000000000016E-2</v>
      </c>
      <c r="U417" s="15">
        <f t="shared" ref="U417" si="1706">SUM(Q417:Q417)*M417</f>
        <v>0.2</v>
      </c>
      <c r="V417" s="15">
        <f t="shared" ref="V417" si="1707">SUM(R417:R417)*M417</f>
        <v>0.2</v>
      </c>
      <c r="W417" s="103">
        <f t="shared" si="1698"/>
        <v>0.2</v>
      </c>
      <c r="X417" s="230"/>
      <c r="Y417" s="230"/>
      <c r="Z417" s="230"/>
      <c r="AA417" s="230"/>
      <c r="AB417" s="232"/>
      <c r="AC417" s="658"/>
      <c r="AD417" s="810"/>
      <c r="AE417" s="266" t="str">
        <f t="shared" ref="AE417" si="1708">+IF(O418&gt;O417,"SUPERADA",IF(O418=O417,"EQUILIBRADA",IF(O418&lt;O417,"PARA MEJORAR")))</f>
        <v>PARA MEJORAR</v>
      </c>
      <c r="AF417" s="377"/>
      <c r="AG417" s="377"/>
      <c r="AH417" s="377"/>
      <c r="AI417" s="877"/>
      <c r="AJ417" s="18"/>
      <c r="AK417" s="116"/>
      <c r="AL417" s="116"/>
      <c r="AM417" s="116"/>
      <c r="AN417" s="116"/>
      <c r="AO417" s="19"/>
    </row>
    <row r="418" spans="1:41" ht="39.950000000000003" customHeight="1" thickBot="1" x14ac:dyDescent="0.25">
      <c r="A418" s="889"/>
      <c r="B418" s="891"/>
      <c r="C418" s="849"/>
      <c r="D418" s="832"/>
      <c r="E418" s="829"/>
      <c r="F418" s="832"/>
      <c r="G418" s="835"/>
      <c r="H418" s="838"/>
      <c r="I418" s="874"/>
      <c r="J418" s="874"/>
      <c r="K418" s="869"/>
      <c r="L418" s="804"/>
      <c r="M418" s="806"/>
      <c r="N418" s="71" t="s">
        <v>49</v>
      </c>
      <c r="O418" s="136">
        <v>0</v>
      </c>
      <c r="P418" s="136">
        <v>0</v>
      </c>
      <c r="Q418" s="136">
        <v>0</v>
      </c>
      <c r="R418" s="139">
        <v>0</v>
      </c>
      <c r="S418" s="9">
        <f t="shared" ref="S418" si="1709">SUM(O418:O418)*M417</f>
        <v>0</v>
      </c>
      <c r="T418" s="10">
        <f t="shared" ref="T418" si="1710">SUM(P418:P418)*M417</f>
        <v>0</v>
      </c>
      <c r="U418" s="10">
        <f t="shared" ref="U418" si="1711">SUM(Q418:Q418)*M417</f>
        <v>0</v>
      </c>
      <c r="V418" s="10">
        <f t="shared" ref="V418" si="1712">SUM(R418:R418)*M417</f>
        <v>0</v>
      </c>
      <c r="W418" s="102">
        <f t="shared" si="1698"/>
        <v>0</v>
      </c>
      <c r="X418" s="230"/>
      <c r="Y418" s="230"/>
      <c r="Z418" s="230"/>
      <c r="AA418" s="230"/>
      <c r="AB418" s="232"/>
      <c r="AC418" s="658"/>
      <c r="AD418" s="810"/>
      <c r="AE418" s="267"/>
      <c r="AF418" s="377"/>
      <c r="AG418" s="377"/>
      <c r="AH418" s="377"/>
      <c r="AI418" s="877"/>
      <c r="AJ418" s="18"/>
      <c r="AK418" s="116"/>
      <c r="AL418" s="116"/>
      <c r="AM418" s="116"/>
      <c r="AN418" s="116"/>
      <c r="AO418" s="19"/>
    </row>
    <row r="419" spans="1:41" ht="39.950000000000003" customHeight="1" x14ac:dyDescent="0.2">
      <c r="A419" s="889"/>
      <c r="B419" s="891"/>
      <c r="C419" s="849"/>
      <c r="D419" s="832"/>
      <c r="E419" s="829"/>
      <c r="F419" s="832"/>
      <c r="G419" s="835"/>
      <c r="H419" s="838"/>
      <c r="I419" s="874"/>
      <c r="J419" s="874"/>
      <c r="K419" s="869"/>
      <c r="L419" s="803" t="s">
        <v>473</v>
      </c>
      <c r="M419" s="805">
        <v>0.4</v>
      </c>
      <c r="N419" s="70" t="s">
        <v>43</v>
      </c>
      <c r="O419" s="194">
        <v>0</v>
      </c>
      <c r="P419" s="186">
        <v>0.1</v>
      </c>
      <c r="Q419" s="186">
        <v>1</v>
      </c>
      <c r="R419" s="187">
        <v>1</v>
      </c>
      <c r="S419" s="14">
        <f t="shared" ref="S419" si="1713">SUM(O419:O419)*M419</f>
        <v>0</v>
      </c>
      <c r="T419" s="15">
        <f t="shared" ref="T419" si="1714">SUM(P419:P419)*M419</f>
        <v>4.0000000000000008E-2</v>
      </c>
      <c r="U419" s="15">
        <f t="shared" ref="U419" si="1715">SUM(Q419:Q419)*M419</f>
        <v>0.4</v>
      </c>
      <c r="V419" s="15">
        <f t="shared" ref="V419" si="1716">SUM(R419:R419)*M419</f>
        <v>0.4</v>
      </c>
      <c r="W419" s="103">
        <f t="shared" si="1698"/>
        <v>0.4</v>
      </c>
      <c r="X419" s="230"/>
      <c r="Y419" s="230"/>
      <c r="Z419" s="230"/>
      <c r="AA419" s="230"/>
      <c r="AB419" s="232"/>
      <c r="AC419" s="658"/>
      <c r="AD419" s="810"/>
      <c r="AE419" s="266" t="str">
        <f t="shared" ref="AE419" si="1717">+IF(O420&gt;O419,"SUPERADA",IF(O420=O419,"EQUILIBRADA",IF(O420&lt;O419,"PARA MEJORAR")))</f>
        <v>EQUILIBRADA</v>
      </c>
      <c r="AF419" s="377"/>
      <c r="AG419" s="377"/>
      <c r="AH419" s="377"/>
      <c r="AI419" s="877"/>
      <c r="AJ419" s="18"/>
      <c r="AK419" s="116"/>
      <c r="AL419" s="116"/>
      <c r="AM419" s="116"/>
      <c r="AN419" s="116"/>
      <c r="AO419" s="19"/>
    </row>
    <row r="420" spans="1:41" ht="39.950000000000003" customHeight="1" thickBot="1" x14ac:dyDescent="0.25">
      <c r="A420" s="889"/>
      <c r="B420" s="891"/>
      <c r="C420" s="849"/>
      <c r="D420" s="832"/>
      <c r="E420" s="829"/>
      <c r="F420" s="832"/>
      <c r="G420" s="835"/>
      <c r="H420" s="838"/>
      <c r="I420" s="874"/>
      <c r="J420" s="874"/>
      <c r="K420" s="869"/>
      <c r="L420" s="804"/>
      <c r="M420" s="806"/>
      <c r="N420" s="71" t="s">
        <v>49</v>
      </c>
      <c r="O420" s="136">
        <v>0</v>
      </c>
      <c r="P420" s="136">
        <v>0</v>
      </c>
      <c r="Q420" s="136">
        <v>0</v>
      </c>
      <c r="R420" s="139">
        <v>0</v>
      </c>
      <c r="S420" s="9">
        <f t="shared" ref="S420" si="1718">SUM(O420:O420)*M419</f>
        <v>0</v>
      </c>
      <c r="T420" s="10">
        <f t="shared" ref="T420" si="1719">SUM(P420:P420)*M419</f>
        <v>0</v>
      </c>
      <c r="U420" s="10">
        <f t="shared" ref="U420" si="1720">SUM(Q420:Q420)*M419</f>
        <v>0</v>
      </c>
      <c r="V420" s="10">
        <f t="shared" ref="V420" si="1721">SUM(R420:R420)*M419</f>
        <v>0</v>
      </c>
      <c r="W420" s="102">
        <f t="shared" si="1698"/>
        <v>0</v>
      </c>
      <c r="X420" s="230"/>
      <c r="Y420" s="230"/>
      <c r="Z420" s="230"/>
      <c r="AA420" s="230"/>
      <c r="AB420" s="232"/>
      <c r="AC420" s="658"/>
      <c r="AD420" s="810"/>
      <c r="AE420" s="267"/>
      <c r="AF420" s="377"/>
      <c r="AG420" s="377"/>
      <c r="AH420" s="377"/>
      <c r="AI420" s="877"/>
      <c r="AJ420" s="18"/>
      <c r="AK420" s="116"/>
      <c r="AL420" s="116"/>
      <c r="AM420" s="116"/>
      <c r="AN420" s="116"/>
      <c r="AO420" s="19"/>
    </row>
    <row r="421" spans="1:41" ht="39.950000000000003" customHeight="1" x14ac:dyDescent="0.2">
      <c r="A421" s="889"/>
      <c r="B421" s="891"/>
      <c r="C421" s="849"/>
      <c r="D421" s="832"/>
      <c r="E421" s="829"/>
      <c r="F421" s="832"/>
      <c r="G421" s="835"/>
      <c r="H421" s="838"/>
      <c r="I421" s="874"/>
      <c r="J421" s="874"/>
      <c r="K421" s="869"/>
      <c r="L421" s="803" t="s">
        <v>474</v>
      </c>
      <c r="M421" s="805">
        <v>0.2</v>
      </c>
      <c r="N421" s="70" t="s">
        <v>43</v>
      </c>
      <c r="O421" s="194">
        <v>0</v>
      </c>
      <c r="P421" s="186">
        <v>0</v>
      </c>
      <c r="Q421" s="186">
        <v>0</v>
      </c>
      <c r="R421" s="187">
        <v>1</v>
      </c>
      <c r="S421" s="14">
        <f t="shared" ref="S421" si="1722">SUM(O421:O421)*M421</f>
        <v>0</v>
      </c>
      <c r="T421" s="15">
        <f t="shared" ref="T421" si="1723">SUM(P421:P421)*M421</f>
        <v>0</v>
      </c>
      <c r="U421" s="15">
        <f t="shared" ref="U421" si="1724">SUM(Q421:Q421)*M421</f>
        <v>0</v>
      </c>
      <c r="V421" s="15">
        <f t="shared" ref="V421" si="1725">SUM(R421:R421)*M421</f>
        <v>0.2</v>
      </c>
      <c r="W421" s="103">
        <f t="shared" si="1698"/>
        <v>0.2</v>
      </c>
      <c r="X421" s="230"/>
      <c r="Y421" s="230"/>
      <c r="Z421" s="230"/>
      <c r="AA421" s="230"/>
      <c r="AB421" s="232"/>
      <c r="AC421" s="658"/>
      <c r="AD421" s="810"/>
      <c r="AE421" s="266" t="str">
        <f t="shared" ref="AE421" si="1726">+IF(O422&gt;O421,"SUPERADA",IF(O422=O421,"EQUILIBRADA",IF(O422&lt;O421,"PARA MEJORAR")))</f>
        <v>EQUILIBRADA</v>
      </c>
      <c r="AF421" s="377"/>
      <c r="AG421" s="377"/>
      <c r="AH421" s="377"/>
      <c r="AI421" s="877"/>
      <c r="AJ421" s="18"/>
      <c r="AK421" s="116"/>
      <c r="AL421" s="116"/>
      <c r="AM421" s="116"/>
      <c r="AN421" s="116"/>
      <c r="AO421" s="19"/>
    </row>
    <row r="422" spans="1:41" ht="39.950000000000003" customHeight="1" thickBot="1" x14ac:dyDescent="0.25">
      <c r="A422" s="889"/>
      <c r="B422" s="891"/>
      <c r="C422" s="849"/>
      <c r="D422" s="832"/>
      <c r="E422" s="829"/>
      <c r="F422" s="832"/>
      <c r="G422" s="835"/>
      <c r="H422" s="838"/>
      <c r="I422" s="874"/>
      <c r="J422" s="874"/>
      <c r="K422" s="869"/>
      <c r="L422" s="878"/>
      <c r="M422" s="879"/>
      <c r="N422" s="74" t="s">
        <v>49</v>
      </c>
      <c r="O422" s="136">
        <v>0</v>
      </c>
      <c r="P422" s="136">
        <v>0</v>
      </c>
      <c r="Q422" s="136">
        <v>0</v>
      </c>
      <c r="R422" s="139">
        <v>0</v>
      </c>
      <c r="S422" s="20">
        <f t="shared" ref="S422" si="1727">SUM(O422:O422)*M421</f>
        <v>0</v>
      </c>
      <c r="T422" s="21">
        <f t="shared" ref="T422" si="1728">SUM(P422:P422)*M421</f>
        <v>0</v>
      </c>
      <c r="U422" s="21">
        <f t="shared" ref="U422" si="1729">SUM(Q422:Q422)*M421</f>
        <v>0</v>
      </c>
      <c r="V422" s="21">
        <f t="shared" ref="V422" si="1730">SUM(R422:R422)*M421</f>
        <v>0</v>
      </c>
      <c r="W422" s="104">
        <f t="shared" si="1698"/>
        <v>0</v>
      </c>
      <c r="X422" s="233"/>
      <c r="Y422" s="233"/>
      <c r="Z422" s="233"/>
      <c r="AA422" s="233"/>
      <c r="AB422" s="234"/>
      <c r="AC422" s="658"/>
      <c r="AD422" s="810"/>
      <c r="AE422" s="267"/>
      <c r="AF422" s="267"/>
      <c r="AG422" s="267"/>
      <c r="AH422" s="377"/>
      <c r="AI422" s="877"/>
      <c r="AJ422" s="18"/>
      <c r="AK422" s="116"/>
      <c r="AL422" s="116"/>
      <c r="AM422" s="116"/>
      <c r="AN422" s="116"/>
      <c r="AO422" s="19"/>
    </row>
    <row r="423" spans="1:41" ht="39.950000000000003" customHeight="1" x14ac:dyDescent="0.2">
      <c r="A423" s="889"/>
      <c r="B423" s="891"/>
      <c r="C423" s="849"/>
      <c r="D423" s="832"/>
      <c r="E423" s="829"/>
      <c r="F423" s="832"/>
      <c r="G423" s="834" t="s">
        <v>475</v>
      </c>
      <c r="H423" s="837">
        <v>58</v>
      </c>
      <c r="I423" s="873" t="s">
        <v>466</v>
      </c>
      <c r="J423" s="873" t="s">
        <v>467</v>
      </c>
      <c r="K423" s="868">
        <v>0</v>
      </c>
      <c r="L423" s="871" t="s">
        <v>468</v>
      </c>
      <c r="M423" s="819">
        <v>0.2</v>
      </c>
      <c r="N423" s="73" t="s">
        <v>43</v>
      </c>
      <c r="O423" s="175">
        <v>1</v>
      </c>
      <c r="P423" s="176">
        <v>1</v>
      </c>
      <c r="Q423" s="176">
        <v>1</v>
      </c>
      <c r="R423" s="178">
        <v>1</v>
      </c>
      <c r="S423" s="6">
        <f t="shared" ref="S423" si="1731">SUM(O423:O423)*M423</f>
        <v>0.2</v>
      </c>
      <c r="T423" s="7">
        <f t="shared" ref="T423" si="1732">SUM(P423:P423)*M423</f>
        <v>0.2</v>
      </c>
      <c r="U423" s="7">
        <f t="shared" ref="U423" si="1733">SUM(Q423:Q423)*M423</f>
        <v>0.2</v>
      </c>
      <c r="V423" s="7">
        <f t="shared" ref="V423" si="1734">SUM(R423:R423)*M423</f>
        <v>0.2</v>
      </c>
      <c r="W423" s="101">
        <f t="shared" ref="W423:W430" si="1735">MAX(S423:V423)</f>
        <v>0.2</v>
      </c>
      <c r="X423" s="230">
        <f>+S424+S426+S428+S430</f>
        <v>0</v>
      </c>
      <c r="Y423" s="230">
        <f>+T424+T426+T428+T430</f>
        <v>0</v>
      </c>
      <c r="Z423" s="230">
        <f>+U424+U426+U428+U430</f>
        <v>0</v>
      </c>
      <c r="AA423" s="230">
        <f>+V424+V426+V428+V430</f>
        <v>0</v>
      </c>
      <c r="AB423" s="232">
        <f>+W424+W426+W428+W430</f>
        <v>0</v>
      </c>
      <c r="AC423" s="658"/>
      <c r="AD423" s="810"/>
      <c r="AE423" s="266" t="str">
        <f t="shared" ref="AE423" si="1736">+IF(O424&gt;O423,"SUPERADA",IF(O424=O423,"EQUILIBRADA",IF(O424&lt;O423,"PARA MEJORAR")))</f>
        <v>PARA MEJORAR</v>
      </c>
      <c r="AF423" s="266"/>
      <c r="AG423" s="266"/>
      <c r="AH423" s="377"/>
      <c r="AI423" s="877"/>
      <c r="AJ423" s="18"/>
      <c r="AK423" s="116"/>
      <c r="AL423" s="116"/>
      <c r="AM423" s="116"/>
      <c r="AN423" s="116"/>
      <c r="AO423" s="19"/>
    </row>
    <row r="424" spans="1:41" ht="39.950000000000003" customHeight="1" thickBot="1" x14ac:dyDescent="0.25">
      <c r="A424" s="889"/>
      <c r="B424" s="891"/>
      <c r="C424" s="849"/>
      <c r="D424" s="832"/>
      <c r="E424" s="829"/>
      <c r="F424" s="832"/>
      <c r="G424" s="835"/>
      <c r="H424" s="838"/>
      <c r="I424" s="874"/>
      <c r="J424" s="874"/>
      <c r="K424" s="869"/>
      <c r="L424" s="872"/>
      <c r="M424" s="806"/>
      <c r="N424" s="71" t="s">
        <v>49</v>
      </c>
      <c r="O424" s="136">
        <v>0</v>
      </c>
      <c r="P424" s="136">
        <v>0</v>
      </c>
      <c r="Q424" s="136">
        <v>0</v>
      </c>
      <c r="R424" s="139">
        <v>0</v>
      </c>
      <c r="S424" s="9">
        <f t="shared" ref="S424" si="1737">SUM(O424:O424)*M423</f>
        <v>0</v>
      </c>
      <c r="T424" s="10">
        <f t="shared" ref="T424" si="1738">SUM(P424:P424)*M423</f>
        <v>0</v>
      </c>
      <c r="U424" s="10">
        <f t="shared" ref="U424" si="1739">SUM(Q424:Q424)*M423</f>
        <v>0</v>
      </c>
      <c r="V424" s="10">
        <f t="shared" ref="V424" si="1740">SUM(R424:R424)*M423</f>
        <v>0</v>
      </c>
      <c r="W424" s="102">
        <f t="shared" si="1735"/>
        <v>0</v>
      </c>
      <c r="X424" s="230"/>
      <c r="Y424" s="230"/>
      <c r="Z424" s="230"/>
      <c r="AA424" s="230"/>
      <c r="AB424" s="232"/>
      <c r="AC424" s="658"/>
      <c r="AD424" s="810"/>
      <c r="AE424" s="267"/>
      <c r="AF424" s="377"/>
      <c r="AG424" s="377"/>
      <c r="AH424" s="377"/>
      <c r="AI424" s="877"/>
      <c r="AJ424" s="18"/>
      <c r="AK424" s="116"/>
      <c r="AL424" s="116"/>
      <c r="AM424" s="116"/>
      <c r="AN424" s="116"/>
      <c r="AO424" s="19"/>
    </row>
    <row r="425" spans="1:41" ht="39.950000000000003" customHeight="1" x14ac:dyDescent="0.2">
      <c r="A425" s="889"/>
      <c r="B425" s="891"/>
      <c r="C425" s="849"/>
      <c r="D425" s="832"/>
      <c r="E425" s="829"/>
      <c r="F425" s="832"/>
      <c r="G425" s="835"/>
      <c r="H425" s="838"/>
      <c r="I425" s="874"/>
      <c r="J425" s="874"/>
      <c r="K425" s="869"/>
      <c r="L425" s="878" t="s">
        <v>472</v>
      </c>
      <c r="M425" s="805">
        <v>0.2</v>
      </c>
      <c r="N425" s="70" t="s">
        <v>43</v>
      </c>
      <c r="O425" s="194">
        <v>0.4</v>
      </c>
      <c r="P425" s="186">
        <v>0.8</v>
      </c>
      <c r="Q425" s="186">
        <v>1</v>
      </c>
      <c r="R425" s="187">
        <v>1</v>
      </c>
      <c r="S425" s="14">
        <f t="shared" ref="S425" si="1741">SUM(O425:O425)*M425</f>
        <v>8.0000000000000016E-2</v>
      </c>
      <c r="T425" s="15">
        <f t="shared" ref="T425" si="1742">SUM(P425:P425)*M425</f>
        <v>0.16000000000000003</v>
      </c>
      <c r="U425" s="15">
        <f t="shared" ref="U425" si="1743">SUM(Q425:Q425)*M425</f>
        <v>0.2</v>
      </c>
      <c r="V425" s="15">
        <f t="shared" ref="V425" si="1744">SUM(R425:R425)*M425</f>
        <v>0.2</v>
      </c>
      <c r="W425" s="103">
        <f t="shared" si="1735"/>
        <v>0.2</v>
      </c>
      <c r="X425" s="230"/>
      <c r="Y425" s="230"/>
      <c r="Z425" s="230"/>
      <c r="AA425" s="230"/>
      <c r="AB425" s="232"/>
      <c r="AC425" s="658"/>
      <c r="AD425" s="810"/>
      <c r="AE425" s="266" t="str">
        <f t="shared" ref="AE425" si="1745">+IF(O426&gt;O425,"SUPERADA",IF(O426=O425,"EQUILIBRADA",IF(O426&lt;O425,"PARA MEJORAR")))</f>
        <v>PARA MEJORAR</v>
      </c>
      <c r="AF425" s="377"/>
      <c r="AG425" s="377"/>
      <c r="AH425" s="377"/>
      <c r="AI425" s="877"/>
      <c r="AJ425" s="18"/>
      <c r="AK425" s="116"/>
      <c r="AL425" s="116"/>
      <c r="AM425" s="116"/>
      <c r="AN425" s="116"/>
      <c r="AO425" s="19"/>
    </row>
    <row r="426" spans="1:41" ht="39.950000000000003" customHeight="1" thickBot="1" x14ac:dyDescent="0.25">
      <c r="A426" s="889"/>
      <c r="B426" s="891"/>
      <c r="C426" s="849"/>
      <c r="D426" s="832"/>
      <c r="E426" s="829"/>
      <c r="F426" s="832"/>
      <c r="G426" s="835"/>
      <c r="H426" s="838"/>
      <c r="I426" s="874"/>
      <c r="J426" s="874"/>
      <c r="K426" s="869"/>
      <c r="L426" s="804"/>
      <c r="M426" s="806"/>
      <c r="N426" s="71" t="s">
        <v>49</v>
      </c>
      <c r="O426" s="136">
        <v>0</v>
      </c>
      <c r="P426" s="136">
        <v>0</v>
      </c>
      <c r="Q426" s="136">
        <v>0</v>
      </c>
      <c r="R426" s="139">
        <v>0</v>
      </c>
      <c r="S426" s="9">
        <f t="shared" ref="S426" si="1746">SUM(O426:O426)*M425</f>
        <v>0</v>
      </c>
      <c r="T426" s="10">
        <f t="shared" ref="T426" si="1747">SUM(P426:P426)*M425</f>
        <v>0</v>
      </c>
      <c r="U426" s="10">
        <f t="shared" ref="U426" si="1748">SUM(Q426:Q426)*M425</f>
        <v>0</v>
      </c>
      <c r="V426" s="10">
        <f t="shared" ref="V426" si="1749">SUM(R426:R426)*M425</f>
        <v>0</v>
      </c>
      <c r="W426" s="102">
        <f t="shared" si="1735"/>
        <v>0</v>
      </c>
      <c r="X426" s="230"/>
      <c r="Y426" s="230"/>
      <c r="Z426" s="230"/>
      <c r="AA426" s="230"/>
      <c r="AB426" s="232"/>
      <c r="AC426" s="658"/>
      <c r="AD426" s="810"/>
      <c r="AE426" s="267"/>
      <c r="AF426" s="377"/>
      <c r="AG426" s="377"/>
      <c r="AH426" s="377"/>
      <c r="AI426" s="877"/>
      <c r="AJ426" s="18"/>
      <c r="AK426" s="116"/>
      <c r="AL426" s="116"/>
      <c r="AM426" s="116"/>
      <c r="AN426" s="116"/>
      <c r="AO426" s="19"/>
    </row>
    <row r="427" spans="1:41" ht="39.950000000000003" customHeight="1" x14ac:dyDescent="0.2">
      <c r="A427" s="889"/>
      <c r="B427" s="891"/>
      <c r="C427" s="849"/>
      <c r="D427" s="832"/>
      <c r="E427" s="829"/>
      <c r="F427" s="832"/>
      <c r="G427" s="835"/>
      <c r="H427" s="838"/>
      <c r="I427" s="874"/>
      <c r="J427" s="874"/>
      <c r="K427" s="869"/>
      <c r="L427" s="803" t="s">
        <v>473</v>
      </c>
      <c r="M427" s="805">
        <v>0.4</v>
      </c>
      <c r="N427" s="70" t="s">
        <v>43</v>
      </c>
      <c r="O427" s="194">
        <v>0.2</v>
      </c>
      <c r="P427" s="186">
        <v>1</v>
      </c>
      <c r="Q427" s="186">
        <v>1</v>
      </c>
      <c r="R427" s="187">
        <v>1</v>
      </c>
      <c r="S427" s="14">
        <f t="shared" ref="S427" si="1750">SUM(O427:O427)*M427</f>
        <v>8.0000000000000016E-2</v>
      </c>
      <c r="T427" s="15">
        <f t="shared" ref="T427" si="1751">SUM(P427:P427)*M427</f>
        <v>0.4</v>
      </c>
      <c r="U427" s="15">
        <f t="shared" ref="U427" si="1752">SUM(Q427:Q427)*M427</f>
        <v>0.4</v>
      </c>
      <c r="V427" s="15">
        <f t="shared" ref="V427" si="1753">SUM(R427:R427)*M427</f>
        <v>0.4</v>
      </c>
      <c r="W427" s="103">
        <f t="shared" si="1735"/>
        <v>0.4</v>
      </c>
      <c r="X427" s="230"/>
      <c r="Y427" s="230"/>
      <c r="Z427" s="230"/>
      <c r="AA427" s="230"/>
      <c r="AB427" s="232"/>
      <c r="AC427" s="658"/>
      <c r="AD427" s="810"/>
      <c r="AE427" s="266" t="str">
        <f t="shared" ref="AE427" si="1754">+IF(O428&gt;O427,"SUPERADA",IF(O428=O427,"EQUILIBRADA",IF(O428&lt;O427,"PARA MEJORAR")))</f>
        <v>PARA MEJORAR</v>
      </c>
      <c r="AF427" s="377"/>
      <c r="AG427" s="377"/>
      <c r="AH427" s="377"/>
      <c r="AI427" s="877"/>
      <c r="AJ427" s="18"/>
      <c r="AK427" s="116"/>
      <c r="AL427" s="116"/>
      <c r="AM427" s="116"/>
      <c r="AN427" s="116"/>
      <c r="AO427" s="19"/>
    </row>
    <row r="428" spans="1:41" ht="39.950000000000003" customHeight="1" thickBot="1" x14ac:dyDescent="0.25">
      <c r="A428" s="889"/>
      <c r="B428" s="891"/>
      <c r="C428" s="849"/>
      <c r="D428" s="832"/>
      <c r="E428" s="829"/>
      <c r="F428" s="832"/>
      <c r="G428" s="835"/>
      <c r="H428" s="838"/>
      <c r="I428" s="874"/>
      <c r="J428" s="874"/>
      <c r="K428" s="869"/>
      <c r="L428" s="804"/>
      <c r="M428" s="806"/>
      <c r="N428" s="71" t="s">
        <v>49</v>
      </c>
      <c r="O428" s="136">
        <v>0</v>
      </c>
      <c r="P428" s="136">
        <v>0</v>
      </c>
      <c r="Q428" s="136">
        <v>0</v>
      </c>
      <c r="R428" s="139">
        <v>0</v>
      </c>
      <c r="S428" s="9">
        <f t="shared" ref="S428" si="1755">SUM(O428:O428)*M427</f>
        <v>0</v>
      </c>
      <c r="T428" s="10">
        <f t="shared" ref="T428" si="1756">SUM(P428:P428)*M427</f>
        <v>0</v>
      </c>
      <c r="U428" s="10">
        <f t="shared" ref="U428" si="1757">SUM(Q428:Q428)*M427</f>
        <v>0</v>
      </c>
      <c r="V428" s="10">
        <f t="shared" ref="V428" si="1758">SUM(R428:R428)*M427</f>
        <v>0</v>
      </c>
      <c r="W428" s="102">
        <f t="shared" si="1735"/>
        <v>0</v>
      </c>
      <c r="X428" s="230"/>
      <c r="Y428" s="230"/>
      <c r="Z428" s="230"/>
      <c r="AA428" s="230"/>
      <c r="AB428" s="232"/>
      <c r="AC428" s="658"/>
      <c r="AD428" s="810"/>
      <c r="AE428" s="267"/>
      <c r="AF428" s="377"/>
      <c r="AG428" s="377"/>
      <c r="AH428" s="377"/>
      <c r="AI428" s="877"/>
      <c r="AJ428" s="18"/>
      <c r="AK428" s="116"/>
      <c r="AL428" s="116"/>
      <c r="AM428" s="116"/>
      <c r="AN428" s="116"/>
      <c r="AO428" s="19"/>
    </row>
    <row r="429" spans="1:41" ht="39.950000000000003" customHeight="1" x14ac:dyDescent="0.2">
      <c r="A429" s="889"/>
      <c r="B429" s="891"/>
      <c r="C429" s="849"/>
      <c r="D429" s="832"/>
      <c r="E429" s="829"/>
      <c r="F429" s="832"/>
      <c r="G429" s="835"/>
      <c r="H429" s="838"/>
      <c r="I429" s="874"/>
      <c r="J429" s="874"/>
      <c r="K429" s="869"/>
      <c r="L429" s="803" t="s">
        <v>474</v>
      </c>
      <c r="M429" s="805">
        <v>0.2</v>
      </c>
      <c r="N429" s="70" t="s">
        <v>43</v>
      </c>
      <c r="O429" s="194">
        <v>0</v>
      </c>
      <c r="P429" s="186">
        <v>0</v>
      </c>
      <c r="Q429" s="186">
        <v>0</v>
      </c>
      <c r="R429" s="187">
        <v>1</v>
      </c>
      <c r="S429" s="14">
        <f t="shared" ref="S429" si="1759">SUM(O429:O429)*M429</f>
        <v>0</v>
      </c>
      <c r="T429" s="15">
        <f t="shared" ref="T429" si="1760">SUM(P429:P429)*M429</f>
        <v>0</v>
      </c>
      <c r="U429" s="15">
        <f t="shared" ref="U429" si="1761">SUM(Q429:Q429)*M429</f>
        <v>0</v>
      </c>
      <c r="V429" s="15">
        <f t="shared" ref="V429" si="1762">SUM(R429:R429)*M429</f>
        <v>0.2</v>
      </c>
      <c r="W429" s="103">
        <f t="shared" si="1735"/>
        <v>0.2</v>
      </c>
      <c r="X429" s="230"/>
      <c r="Y429" s="230"/>
      <c r="Z429" s="230"/>
      <c r="AA429" s="230"/>
      <c r="AB429" s="232"/>
      <c r="AC429" s="658"/>
      <c r="AD429" s="810"/>
      <c r="AE429" s="266" t="str">
        <f t="shared" ref="AE429" si="1763">+IF(O430&gt;O429,"SUPERADA",IF(O430=O429,"EQUILIBRADA",IF(O430&lt;O429,"PARA MEJORAR")))</f>
        <v>EQUILIBRADA</v>
      </c>
      <c r="AF429" s="377"/>
      <c r="AG429" s="377"/>
      <c r="AH429" s="377"/>
      <c r="AI429" s="877"/>
      <c r="AJ429" s="18"/>
      <c r="AK429" s="116"/>
      <c r="AL429" s="116"/>
      <c r="AM429" s="116"/>
      <c r="AN429" s="116"/>
      <c r="AO429" s="19"/>
    </row>
    <row r="430" spans="1:41" ht="39.950000000000003" customHeight="1" thickBot="1" x14ac:dyDescent="0.25">
      <c r="A430" s="889"/>
      <c r="B430" s="891"/>
      <c r="C430" s="892"/>
      <c r="D430" s="833"/>
      <c r="E430" s="830"/>
      <c r="F430" s="833"/>
      <c r="G430" s="836"/>
      <c r="H430" s="839"/>
      <c r="I430" s="875"/>
      <c r="J430" s="875"/>
      <c r="K430" s="870"/>
      <c r="L430" s="807"/>
      <c r="M430" s="808"/>
      <c r="N430" s="72" t="s">
        <v>49</v>
      </c>
      <c r="O430" s="136">
        <v>0</v>
      </c>
      <c r="P430" s="136">
        <v>0</v>
      </c>
      <c r="Q430" s="136">
        <v>0</v>
      </c>
      <c r="R430" s="139">
        <v>0</v>
      </c>
      <c r="S430" s="20">
        <f t="shared" ref="S430" si="1764">SUM(O430:O430)*M429</f>
        <v>0</v>
      </c>
      <c r="T430" s="21">
        <f t="shared" ref="T430" si="1765">SUM(P430:P430)*M429</f>
        <v>0</v>
      </c>
      <c r="U430" s="21">
        <f t="shared" ref="U430" si="1766">SUM(Q430:Q430)*M429</f>
        <v>0</v>
      </c>
      <c r="V430" s="21">
        <f t="shared" ref="V430" si="1767">SUM(R430:R430)*M429</f>
        <v>0</v>
      </c>
      <c r="W430" s="104">
        <f t="shared" si="1735"/>
        <v>0</v>
      </c>
      <c r="X430" s="233"/>
      <c r="Y430" s="233"/>
      <c r="Z430" s="233"/>
      <c r="AA430" s="233"/>
      <c r="AB430" s="234"/>
      <c r="AC430" s="658"/>
      <c r="AD430" s="811"/>
      <c r="AE430" s="267"/>
      <c r="AF430" s="267"/>
      <c r="AG430" s="267"/>
      <c r="AH430" s="377"/>
      <c r="AI430" s="877"/>
      <c r="AJ430" s="18"/>
      <c r="AK430" s="116"/>
      <c r="AL430" s="116"/>
      <c r="AM430" s="116"/>
      <c r="AN430" s="116"/>
      <c r="AO430" s="19"/>
    </row>
    <row r="431" spans="1:41" ht="39.950000000000003" customHeight="1" x14ac:dyDescent="0.2">
      <c r="A431" s="889"/>
      <c r="B431" s="891"/>
      <c r="C431" s="848">
        <v>27</v>
      </c>
      <c r="D431" s="831" t="s">
        <v>476</v>
      </c>
      <c r="E431" s="828">
        <v>32</v>
      </c>
      <c r="F431" s="850" t="s">
        <v>477</v>
      </c>
      <c r="G431" s="895" t="s">
        <v>478</v>
      </c>
      <c r="H431" s="837">
        <v>59</v>
      </c>
      <c r="I431" s="862" t="s">
        <v>479</v>
      </c>
      <c r="J431" s="862" t="s">
        <v>480</v>
      </c>
      <c r="K431" s="865">
        <v>0</v>
      </c>
      <c r="L431" s="818" t="s">
        <v>481</v>
      </c>
      <c r="M431" s="819">
        <v>0.3</v>
      </c>
      <c r="N431" s="73" t="s">
        <v>43</v>
      </c>
      <c r="O431" s="176">
        <v>0</v>
      </c>
      <c r="P431" s="176">
        <v>0.25</v>
      </c>
      <c r="Q431" s="176">
        <v>0.75</v>
      </c>
      <c r="R431" s="176">
        <v>1</v>
      </c>
      <c r="S431" s="14">
        <f t="shared" ref="S431" si="1768">SUM(O431:O431)*M431</f>
        <v>0</v>
      </c>
      <c r="T431" s="15">
        <f t="shared" ref="T431" si="1769">SUM(P431:P431)*M431</f>
        <v>7.4999999999999997E-2</v>
      </c>
      <c r="U431" s="15">
        <f t="shared" ref="U431" si="1770">SUM(Q431:Q431)*M431</f>
        <v>0.22499999999999998</v>
      </c>
      <c r="V431" s="15">
        <f t="shared" ref="V431" si="1771">SUM(R431:R431)*M431</f>
        <v>0.3</v>
      </c>
      <c r="W431" s="103">
        <f t="shared" ref="W431:W440" si="1772">MAX(S431:V431)</f>
        <v>0.3</v>
      </c>
      <c r="X431" s="230">
        <f>+S432+S434</f>
        <v>0</v>
      </c>
      <c r="Y431" s="230">
        <f>+T432+T434</f>
        <v>0</v>
      </c>
      <c r="Z431" s="230">
        <f>+U432+U434</f>
        <v>0</v>
      </c>
      <c r="AA431" s="230">
        <f>+V432+V434</f>
        <v>0</v>
      </c>
      <c r="AB431" s="232">
        <f>+W432+W434</f>
        <v>0</v>
      </c>
      <c r="AC431" s="658"/>
      <c r="AD431" s="809" t="s">
        <v>482</v>
      </c>
      <c r="AE431" s="266" t="str">
        <f t="shared" ref="AE431" si="1773">+IF(O432&gt;O431,"SUPERADA",IF(O432=O431,"EQUILIBRADA",IF(O432&lt;O431,"PARA MEJORAR")))</f>
        <v>EQUILIBRADA</v>
      </c>
      <c r="AF431" s="266" t="str">
        <f>IF(COUNTIF(AE431:AE434,"PARA MEJORAR")&gt;=1,"PARA MEJORAR","BIEN")</f>
        <v>BIEN</v>
      </c>
      <c r="AG431" s="266" t="str">
        <f>IF(COUNTIF(AF431:AF440,"PARA MEJORAR")&gt;=1,"PARA MEJORAR","BIEN")</f>
        <v>PARA MEJORAR</v>
      </c>
      <c r="AH431" s="377"/>
      <c r="AI431" s="877"/>
      <c r="AJ431" s="24"/>
      <c r="AK431" s="25"/>
      <c r="AL431" s="25"/>
      <c r="AM431" s="25"/>
      <c r="AN431" s="25"/>
      <c r="AO431" s="26"/>
    </row>
    <row r="432" spans="1:41" ht="39.950000000000003" customHeight="1" thickBot="1" x14ac:dyDescent="0.25">
      <c r="A432" s="889"/>
      <c r="B432" s="891"/>
      <c r="C432" s="849"/>
      <c r="D432" s="832"/>
      <c r="E432" s="829"/>
      <c r="F432" s="851"/>
      <c r="G432" s="896"/>
      <c r="H432" s="838"/>
      <c r="I432" s="863"/>
      <c r="J432" s="863"/>
      <c r="K432" s="866"/>
      <c r="L432" s="804"/>
      <c r="M432" s="806"/>
      <c r="N432" s="71" t="s">
        <v>49</v>
      </c>
      <c r="O432" s="136">
        <v>0</v>
      </c>
      <c r="P432" s="136">
        <v>0</v>
      </c>
      <c r="Q432" s="136">
        <v>0</v>
      </c>
      <c r="R432" s="139">
        <v>0</v>
      </c>
      <c r="S432" s="9">
        <f t="shared" ref="S432" si="1774">SUM(O432:O432)*M431</f>
        <v>0</v>
      </c>
      <c r="T432" s="10">
        <f t="shared" ref="T432" si="1775">SUM(P432:P432)*M431</f>
        <v>0</v>
      </c>
      <c r="U432" s="10">
        <f t="shared" ref="U432" si="1776">SUM(Q432:Q432)*M431</f>
        <v>0</v>
      </c>
      <c r="V432" s="10">
        <f t="shared" ref="V432" si="1777">SUM(R432:R432)*M431</f>
        <v>0</v>
      </c>
      <c r="W432" s="102">
        <f t="shared" si="1772"/>
        <v>0</v>
      </c>
      <c r="X432" s="230"/>
      <c r="Y432" s="230"/>
      <c r="Z432" s="230"/>
      <c r="AA432" s="230"/>
      <c r="AB432" s="232"/>
      <c r="AC432" s="658"/>
      <c r="AD432" s="810"/>
      <c r="AE432" s="267"/>
      <c r="AF432" s="377"/>
      <c r="AG432" s="377"/>
      <c r="AH432" s="377"/>
      <c r="AI432" s="877"/>
      <c r="AJ432" s="18"/>
      <c r="AK432" s="116"/>
      <c r="AL432" s="116"/>
      <c r="AM432" s="116"/>
      <c r="AN432" s="116"/>
      <c r="AO432" s="19"/>
    </row>
    <row r="433" spans="1:41" ht="39.950000000000003" customHeight="1" x14ac:dyDescent="0.2">
      <c r="A433" s="889"/>
      <c r="B433" s="891"/>
      <c r="C433" s="849"/>
      <c r="D433" s="832"/>
      <c r="E433" s="829"/>
      <c r="F433" s="851"/>
      <c r="G433" s="896"/>
      <c r="H433" s="838"/>
      <c r="I433" s="863"/>
      <c r="J433" s="863"/>
      <c r="K433" s="866"/>
      <c r="L433" s="803" t="s">
        <v>483</v>
      </c>
      <c r="M433" s="805">
        <v>0.7</v>
      </c>
      <c r="N433" s="70" t="s">
        <v>43</v>
      </c>
      <c r="O433" s="186">
        <v>0</v>
      </c>
      <c r="P433" s="186">
        <v>0</v>
      </c>
      <c r="Q433" s="186">
        <v>0.4</v>
      </c>
      <c r="R433" s="186">
        <v>1</v>
      </c>
      <c r="S433" s="14">
        <f t="shared" ref="S433" si="1778">SUM(O433:O433)*M433</f>
        <v>0</v>
      </c>
      <c r="T433" s="15">
        <f t="shared" ref="T433" si="1779">SUM(P433:P433)*M433</f>
        <v>0</v>
      </c>
      <c r="U433" s="15">
        <f t="shared" ref="U433" si="1780">SUM(Q433:Q433)*M433</f>
        <v>0.27999999999999997</v>
      </c>
      <c r="V433" s="15">
        <f t="shared" ref="V433" si="1781">SUM(R433:R433)*M433</f>
        <v>0.7</v>
      </c>
      <c r="W433" s="103">
        <f t="shared" si="1772"/>
        <v>0.7</v>
      </c>
      <c r="X433" s="230"/>
      <c r="Y433" s="230"/>
      <c r="Z433" s="230"/>
      <c r="AA433" s="230"/>
      <c r="AB433" s="232"/>
      <c r="AC433" s="658"/>
      <c r="AD433" s="810"/>
      <c r="AE433" s="266" t="str">
        <f t="shared" ref="AE433" si="1782">+IF(O434&gt;O433,"SUPERADA",IF(O434=O433,"EQUILIBRADA",IF(O434&lt;O433,"PARA MEJORAR")))</f>
        <v>EQUILIBRADA</v>
      </c>
      <c r="AF433" s="377"/>
      <c r="AG433" s="377"/>
      <c r="AH433" s="377"/>
      <c r="AI433" s="877"/>
      <c r="AJ433" s="18"/>
      <c r="AK433" s="116"/>
      <c r="AL433" s="116"/>
      <c r="AM433" s="116"/>
      <c r="AN433" s="116"/>
      <c r="AO433" s="19"/>
    </row>
    <row r="434" spans="1:41" ht="39.950000000000003" customHeight="1" thickBot="1" x14ac:dyDescent="0.25">
      <c r="A434" s="889"/>
      <c r="B434" s="891"/>
      <c r="C434" s="849"/>
      <c r="D434" s="832"/>
      <c r="E434" s="829"/>
      <c r="F434" s="851"/>
      <c r="G434" s="896"/>
      <c r="H434" s="839"/>
      <c r="I434" s="864"/>
      <c r="J434" s="864"/>
      <c r="K434" s="867"/>
      <c r="L434" s="807"/>
      <c r="M434" s="808"/>
      <c r="N434" s="72" t="s">
        <v>49</v>
      </c>
      <c r="O434" s="136">
        <v>0</v>
      </c>
      <c r="P434" s="136">
        <v>0</v>
      </c>
      <c r="Q434" s="136">
        <v>0</v>
      </c>
      <c r="R434" s="139">
        <v>0</v>
      </c>
      <c r="S434" s="22">
        <f t="shared" ref="S434" si="1783">SUM(O434:O434)*M433</f>
        <v>0</v>
      </c>
      <c r="T434" s="23">
        <f t="shared" ref="T434" si="1784">SUM(P434:P434)*M433</f>
        <v>0</v>
      </c>
      <c r="U434" s="23">
        <f t="shared" ref="U434" si="1785">SUM(Q434:Q434)*M433</f>
        <v>0</v>
      </c>
      <c r="V434" s="23">
        <f t="shared" ref="V434" si="1786">SUM(R434:R434)*M433</f>
        <v>0</v>
      </c>
      <c r="W434" s="105">
        <f t="shared" si="1772"/>
        <v>0</v>
      </c>
      <c r="X434" s="233"/>
      <c r="Y434" s="233"/>
      <c r="Z434" s="233"/>
      <c r="AA434" s="233"/>
      <c r="AB434" s="234"/>
      <c r="AC434" s="658"/>
      <c r="AD434" s="810"/>
      <c r="AE434" s="267"/>
      <c r="AF434" s="267"/>
      <c r="AG434" s="377"/>
      <c r="AH434" s="377"/>
      <c r="AI434" s="877"/>
      <c r="AJ434" s="18"/>
      <c r="AK434" s="116"/>
      <c r="AL434" s="116"/>
      <c r="AM434" s="116"/>
      <c r="AN434" s="116"/>
      <c r="AO434" s="19"/>
    </row>
    <row r="435" spans="1:41" ht="39.950000000000003" customHeight="1" x14ac:dyDescent="0.2">
      <c r="A435" s="889"/>
      <c r="B435" s="891"/>
      <c r="C435" s="849"/>
      <c r="D435" s="832"/>
      <c r="E435" s="829"/>
      <c r="F435" s="851"/>
      <c r="G435" s="856" t="s">
        <v>484</v>
      </c>
      <c r="H435" s="859">
        <v>60</v>
      </c>
      <c r="I435" s="862" t="s">
        <v>485</v>
      </c>
      <c r="J435" s="862" t="s">
        <v>486</v>
      </c>
      <c r="K435" s="865">
        <v>0</v>
      </c>
      <c r="L435" s="818" t="s">
        <v>487</v>
      </c>
      <c r="M435" s="819">
        <v>0.2</v>
      </c>
      <c r="N435" s="73" t="s">
        <v>43</v>
      </c>
      <c r="O435" s="176">
        <v>0.1</v>
      </c>
      <c r="P435" s="176">
        <v>0.4</v>
      </c>
      <c r="Q435" s="176">
        <v>0.75</v>
      </c>
      <c r="R435" s="176">
        <v>1</v>
      </c>
      <c r="S435" s="6">
        <f t="shared" ref="S435" si="1787">SUM(O435:O435)*M435</f>
        <v>2.0000000000000004E-2</v>
      </c>
      <c r="T435" s="7">
        <f t="shared" ref="T435" si="1788">SUM(P435:P435)*M435</f>
        <v>8.0000000000000016E-2</v>
      </c>
      <c r="U435" s="7">
        <f t="shared" ref="U435" si="1789">SUM(Q435:Q435)*M435</f>
        <v>0.15000000000000002</v>
      </c>
      <c r="V435" s="7">
        <f t="shared" ref="V435" si="1790">SUM(R435:R435)*M435</f>
        <v>0.2</v>
      </c>
      <c r="W435" s="101">
        <f t="shared" si="1772"/>
        <v>0.2</v>
      </c>
      <c r="X435" s="229">
        <f>+S436+S438+S440</f>
        <v>0</v>
      </c>
      <c r="Y435" s="229">
        <f>+T436+T438+T440</f>
        <v>0</v>
      </c>
      <c r="Z435" s="229">
        <f>+U436+U438+U440</f>
        <v>0</v>
      </c>
      <c r="AA435" s="229">
        <f>+V436+V438+V440</f>
        <v>0</v>
      </c>
      <c r="AB435" s="231">
        <f>+W436+W438+W440</f>
        <v>0</v>
      </c>
      <c r="AC435" s="658"/>
      <c r="AD435" s="810"/>
      <c r="AE435" s="266" t="str">
        <f t="shared" ref="AE435" si="1791">+IF(O436&gt;O435,"SUPERADA",IF(O436=O435,"EQUILIBRADA",IF(O436&lt;O435,"PARA MEJORAR")))</f>
        <v>PARA MEJORAR</v>
      </c>
      <c r="AF435" s="266" t="str">
        <f>IF(COUNTIF(AE435:AE440,"PARA MEJORAR")&gt;=1,"PARA MEJORAR","BIEN")</f>
        <v>PARA MEJORAR</v>
      </c>
      <c r="AG435" s="377"/>
      <c r="AH435" s="377"/>
      <c r="AI435" s="877"/>
      <c r="AJ435" s="24"/>
      <c r="AK435" s="25"/>
      <c r="AL435" s="25"/>
      <c r="AM435" s="25"/>
      <c r="AN435" s="25"/>
      <c r="AO435" s="26"/>
    </row>
    <row r="436" spans="1:41" ht="39.950000000000003" customHeight="1" thickBot="1" x14ac:dyDescent="0.25">
      <c r="A436" s="889"/>
      <c r="B436" s="891"/>
      <c r="C436" s="849"/>
      <c r="D436" s="832"/>
      <c r="E436" s="829"/>
      <c r="F436" s="851"/>
      <c r="G436" s="857"/>
      <c r="H436" s="860"/>
      <c r="I436" s="863"/>
      <c r="J436" s="863"/>
      <c r="K436" s="866"/>
      <c r="L436" s="804"/>
      <c r="M436" s="806"/>
      <c r="N436" s="71" t="s">
        <v>49</v>
      </c>
      <c r="O436" s="136">
        <v>0</v>
      </c>
      <c r="P436" s="136">
        <v>0</v>
      </c>
      <c r="Q436" s="136">
        <v>0</v>
      </c>
      <c r="R436" s="139">
        <v>0</v>
      </c>
      <c r="S436" s="9">
        <f t="shared" ref="S436" si="1792">SUM(O436:O436)*M435</f>
        <v>0</v>
      </c>
      <c r="T436" s="10">
        <f t="shared" ref="T436" si="1793">SUM(P436:P436)*M435</f>
        <v>0</v>
      </c>
      <c r="U436" s="10">
        <f t="shared" ref="U436" si="1794">SUM(Q436:Q436)*M435</f>
        <v>0</v>
      </c>
      <c r="V436" s="10">
        <f t="shared" ref="V436" si="1795">SUM(R436:R436)*M435</f>
        <v>0</v>
      </c>
      <c r="W436" s="102">
        <f t="shared" si="1772"/>
        <v>0</v>
      </c>
      <c r="X436" s="230"/>
      <c r="Y436" s="230"/>
      <c r="Z436" s="230"/>
      <c r="AA436" s="230"/>
      <c r="AB436" s="232"/>
      <c r="AC436" s="658"/>
      <c r="AD436" s="810"/>
      <c r="AE436" s="267"/>
      <c r="AF436" s="377"/>
      <c r="AG436" s="377"/>
      <c r="AH436" s="377"/>
      <c r="AI436" s="877"/>
      <c r="AJ436" s="18"/>
      <c r="AK436" s="116"/>
      <c r="AL436" s="116"/>
      <c r="AM436" s="116"/>
      <c r="AN436" s="116"/>
      <c r="AO436" s="19"/>
    </row>
    <row r="437" spans="1:41" ht="39.950000000000003" customHeight="1" x14ac:dyDescent="0.2">
      <c r="A437" s="889"/>
      <c r="B437" s="891"/>
      <c r="C437" s="849"/>
      <c r="D437" s="832"/>
      <c r="E437" s="829"/>
      <c r="F437" s="851"/>
      <c r="G437" s="857"/>
      <c r="H437" s="860"/>
      <c r="I437" s="863"/>
      <c r="J437" s="863"/>
      <c r="K437" s="866"/>
      <c r="L437" s="803" t="s">
        <v>488</v>
      </c>
      <c r="M437" s="805">
        <v>0.6</v>
      </c>
      <c r="N437" s="70" t="s">
        <v>43</v>
      </c>
      <c r="O437" s="186">
        <v>0</v>
      </c>
      <c r="P437" s="186">
        <v>0</v>
      </c>
      <c r="Q437" s="186">
        <v>0.8</v>
      </c>
      <c r="R437" s="186">
        <v>1</v>
      </c>
      <c r="S437" s="14">
        <f t="shared" ref="S437" si="1796">SUM(O437:O437)*M437</f>
        <v>0</v>
      </c>
      <c r="T437" s="15">
        <f t="shared" ref="T437" si="1797">SUM(P437:P437)*M437</f>
        <v>0</v>
      </c>
      <c r="U437" s="15">
        <f t="shared" ref="U437" si="1798">SUM(Q437:Q437)*M437</f>
        <v>0.48</v>
      </c>
      <c r="V437" s="15">
        <f t="shared" ref="V437" si="1799">SUM(R437:R437)*M437</f>
        <v>0.6</v>
      </c>
      <c r="W437" s="103">
        <f t="shared" si="1772"/>
        <v>0.6</v>
      </c>
      <c r="X437" s="230"/>
      <c r="Y437" s="230"/>
      <c r="Z437" s="230"/>
      <c r="AA437" s="230"/>
      <c r="AB437" s="232"/>
      <c r="AC437" s="658"/>
      <c r="AD437" s="810"/>
      <c r="AE437" s="266" t="str">
        <f t="shared" ref="AE437" si="1800">+IF(O438&gt;O437,"SUPERADA",IF(O438=O437,"EQUILIBRADA",IF(O438&lt;O437,"PARA MEJORAR")))</f>
        <v>EQUILIBRADA</v>
      </c>
      <c r="AF437" s="377"/>
      <c r="AG437" s="377"/>
      <c r="AH437" s="377"/>
      <c r="AI437" s="877"/>
      <c r="AJ437" s="18"/>
      <c r="AK437" s="116"/>
      <c r="AL437" s="116"/>
      <c r="AM437" s="116"/>
      <c r="AN437" s="116"/>
      <c r="AO437" s="19"/>
    </row>
    <row r="438" spans="1:41" ht="39.950000000000003" customHeight="1" thickBot="1" x14ac:dyDescent="0.25">
      <c r="A438" s="889"/>
      <c r="B438" s="891"/>
      <c r="C438" s="849"/>
      <c r="D438" s="832"/>
      <c r="E438" s="829"/>
      <c r="F438" s="851"/>
      <c r="G438" s="857"/>
      <c r="H438" s="860"/>
      <c r="I438" s="863"/>
      <c r="J438" s="863"/>
      <c r="K438" s="866"/>
      <c r="L438" s="804"/>
      <c r="M438" s="806"/>
      <c r="N438" s="71" t="s">
        <v>49</v>
      </c>
      <c r="O438" s="136">
        <v>0</v>
      </c>
      <c r="P438" s="136">
        <v>0</v>
      </c>
      <c r="Q438" s="136">
        <v>0</v>
      </c>
      <c r="R438" s="139">
        <v>0</v>
      </c>
      <c r="S438" s="9">
        <f t="shared" ref="S438" si="1801">SUM(O438:O438)*M437</f>
        <v>0</v>
      </c>
      <c r="T438" s="10">
        <f t="shared" ref="T438" si="1802">SUM(P438:P438)*M437</f>
        <v>0</v>
      </c>
      <c r="U438" s="10">
        <f t="shared" ref="U438" si="1803">SUM(Q438:Q438)*M437</f>
        <v>0</v>
      </c>
      <c r="V438" s="10">
        <f t="shared" ref="V438" si="1804">SUM(R438:R438)*M437</f>
        <v>0</v>
      </c>
      <c r="W438" s="102">
        <f t="shared" si="1772"/>
        <v>0</v>
      </c>
      <c r="X438" s="230"/>
      <c r="Y438" s="230"/>
      <c r="Z438" s="230"/>
      <c r="AA438" s="230"/>
      <c r="AB438" s="232"/>
      <c r="AC438" s="658"/>
      <c r="AD438" s="810"/>
      <c r="AE438" s="267"/>
      <c r="AF438" s="377"/>
      <c r="AG438" s="377"/>
      <c r="AH438" s="377"/>
      <c r="AI438" s="877"/>
      <c r="AJ438" s="18"/>
      <c r="AK438" s="116"/>
      <c r="AL438" s="116"/>
      <c r="AM438" s="116"/>
      <c r="AN438" s="116"/>
      <c r="AO438" s="19"/>
    </row>
    <row r="439" spans="1:41" ht="39.950000000000003" customHeight="1" x14ac:dyDescent="0.2">
      <c r="A439" s="889"/>
      <c r="B439" s="891"/>
      <c r="C439" s="849"/>
      <c r="D439" s="832"/>
      <c r="E439" s="829"/>
      <c r="F439" s="851"/>
      <c r="G439" s="857"/>
      <c r="H439" s="860"/>
      <c r="I439" s="863"/>
      <c r="J439" s="863"/>
      <c r="K439" s="866"/>
      <c r="L439" s="803" t="s">
        <v>489</v>
      </c>
      <c r="M439" s="805">
        <v>0.2</v>
      </c>
      <c r="N439" s="70" t="s">
        <v>43</v>
      </c>
      <c r="O439" s="186">
        <v>0</v>
      </c>
      <c r="P439" s="186">
        <v>0</v>
      </c>
      <c r="Q439" s="186">
        <v>0.8</v>
      </c>
      <c r="R439" s="186">
        <v>1</v>
      </c>
      <c r="S439" s="14">
        <f t="shared" ref="S439" si="1805">SUM(O439:O439)*M439</f>
        <v>0</v>
      </c>
      <c r="T439" s="15">
        <f t="shared" ref="T439" si="1806">SUM(P439:P439)*M439</f>
        <v>0</v>
      </c>
      <c r="U439" s="15">
        <f t="shared" ref="U439" si="1807">SUM(Q439:Q439)*M439</f>
        <v>0.16000000000000003</v>
      </c>
      <c r="V439" s="15">
        <f t="shared" ref="V439" si="1808">SUM(R439:R439)*M439</f>
        <v>0.2</v>
      </c>
      <c r="W439" s="103">
        <f t="shared" si="1772"/>
        <v>0.2</v>
      </c>
      <c r="X439" s="230"/>
      <c r="Y439" s="230"/>
      <c r="Z439" s="230"/>
      <c r="AA439" s="230"/>
      <c r="AB439" s="232"/>
      <c r="AC439" s="658"/>
      <c r="AD439" s="810"/>
      <c r="AE439" s="266" t="str">
        <f t="shared" ref="AE439" si="1809">+IF(O440&gt;O439,"SUPERADA",IF(O440=O439,"EQUILIBRADA",IF(O440&lt;O439,"PARA MEJORAR")))</f>
        <v>EQUILIBRADA</v>
      </c>
      <c r="AF439" s="377"/>
      <c r="AG439" s="377"/>
      <c r="AH439" s="377"/>
      <c r="AI439" s="877"/>
      <c r="AJ439" s="18"/>
      <c r="AK439" s="116"/>
      <c r="AL439" s="116"/>
      <c r="AM439" s="116"/>
      <c r="AN439" s="116"/>
      <c r="AO439" s="19"/>
    </row>
    <row r="440" spans="1:41" ht="39.950000000000003" customHeight="1" thickBot="1" x14ac:dyDescent="0.25">
      <c r="A440" s="889"/>
      <c r="B440" s="891"/>
      <c r="C440" s="892"/>
      <c r="D440" s="833"/>
      <c r="E440" s="830"/>
      <c r="F440" s="852"/>
      <c r="G440" s="858"/>
      <c r="H440" s="861"/>
      <c r="I440" s="864"/>
      <c r="J440" s="864"/>
      <c r="K440" s="867"/>
      <c r="L440" s="807"/>
      <c r="M440" s="808"/>
      <c r="N440" s="72" t="s">
        <v>49</v>
      </c>
      <c r="O440" s="136">
        <v>0</v>
      </c>
      <c r="P440" s="136">
        <v>0</v>
      </c>
      <c r="Q440" s="136">
        <v>0</v>
      </c>
      <c r="R440" s="139">
        <v>0</v>
      </c>
      <c r="S440" s="20">
        <f t="shared" ref="S440" si="1810">SUM(O440:O440)*M439</f>
        <v>0</v>
      </c>
      <c r="T440" s="21">
        <f t="shared" ref="T440" si="1811">SUM(P440:P440)*M439</f>
        <v>0</v>
      </c>
      <c r="U440" s="21">
        <f t="shared" ref="U440" si="1812">SUM(Q440:Q440)*M439</f>
        <v>0</v>
      </c>
      <c r="V440" s="21">
        <f t="shared" ref="V440" si="1813">SUM(R440:R440)*M439</f>
        <v>0</v>
      </c>
      <c r="W440" s="104">
        <f t="shared" si="1772"/>
        <v>0</v>
      </c>
      <c r="X440" s="233"/>
      <c r="Y440" s="233"/>
      <c r="Z440" s="233"/>
      <c r="AA440" s="233"/>
      <c r="AB440" s="234"/>
      <c r="AC440" s="658"/>
      <c r="AD440" s="810"/>
      <c r="AE440" s="267"/>
      <c r="AF440" s="267"/>
      <c r="AG440" s="267"/>
      <c r="AH440" s="377"/>
      <c r="AI440" s="877"/>
      <c r="AJ440" s="18"/>
      <c r="AK440" s="116"/>
      <c r="AL440" s="116"/>
      <c r="AM440" s="116"/>
      <c r="AN440" s="116"/>
      <c r="AO440" s="19"/>
    </row>
    <row r="441" spans="1:41" ht="39.950000000000003" customHeight="1" x14ac:dyDescent="0.2">
      <c r="A441" s="889"/>
      <c r="B441" s="891"/>
      <c r="C441" s="848">
        <v>28</v>
      </c>
      <c r="D441" s="831" t="s">
        <v>490</v>
      </c>
      <c r="E441" s="828">
        <v>33</v>
      </c>
      <c r="F441" s="850" t="s">
        <v>491</v>
      </c>
      <c r="G441" s="841" t="s">
        <v>492</v>
      </c>
      <c r="H441" s="837">
        <v>61</v>
      </c>
      <c r="I441" s="843" t="s">
        <v>493</v>
      </c>
      <c r="J441" s="843" t="s">
        <v>494</v>
      </c>
      <c r="K441" s="815">
        <v>0</v>
      </c>
      <c r="L441" s="846" t="s">
        <v>495</v>
      </c>
      <c r="M441" s="819">
        <v>0.1</v>
      </c>
      <c r="N441" s="73" t="s">
        <v>43</v>
      </c>
      <c r="O441" s="176">
        <v>0.1</v>
      </c>
      <c r="P441" s="176">
        <v>0.4</v>
      </c>
      <c r="Q441" s="176">
        <v>0.75</v>
      </c>
      <c r="R441" s="176">
        <v>1</v>
      </c>
      <c r="S441" s="6">
        <f t="shared" ref="S441" si="1814">SUM(O441:O441)*M441</f>
        <v>1.0000000000000002E-2</v>
      </c>
      <c r="T441" s="7">
        <f t="shared" ref="T441" si="1815">SUM(P441:P441)*M441</f>
        <v>4.0000000000000008E-2</v>
      </c>
      <c r="U441" s="7">
        <f t="shared" ref="U441" si="1816">SUM(Q441:Q441)*M441</f>
        <v>7.5000000000000011E-2</v>
      </c>
      <c r="V441" s="7">
        <f t="shared" ref="V441" si="1817">SUM(R441:R441)*M441</f>
        <v>0.1</v>
      </c>
      <c r="W441" s="101">
        <f t="shared" ref="W441:W448" si="1818">MAX(S441:V441)</f>
        <v>0.1</v>
      </c>
      <c r="X441" s="229">
        <f>+S442+S448+S444+S446</f>
        <v>0</v>
      </c>
      <c r="Y441" s="229">
        <f>+T442+T448+T444+T446</f>
        <v>0</v>
      </c>
      <c r="Z441" s="229">
        <f>+U442+U448+U444+U446</f>
        <v>0</v>
      </c>
      <c r="AA441" s="229">
        <f>+V442+V448+V444+V446</f>
        <v>0</v>
      </c>
      <c r="AB441" s="231">
        <f>+W442+W448+W444+W446</f>
        <v>0</v>
      </c>
      <c r="AC441" s="658"/>
      <c r="AD441" s="810"/>
      <c r="AE441" s="266" t="str">
        <f t="shared" ref="AE441" si="1819">+IF(O442&gt;O441,"SUPERADA",IF(O442=O441,"EQUILIBRADA",IF(O442&lt;O441,"PARA MEJORAR")))</f>
        <v>PARA MEJORAR</v>
      </c>
      <c r="AF441" s="266" t="str">
        <f>IF(COUNTIF(AE441:AE448,"PARA MEJORAR")&gt;=1,"PARA MEJORAR","BIEN")</f>
        <v>PARA MEJORAR</v>
      </c>
      <c r="AG441" s="266" t="str">
        <f>IF(COUNTIF(AF441:AF486,"PARA MEJORAR")&gt;=1,"PARA MEJORAR","BIEN")</f>
        <v>PARA MEJORAR</v>
      </c>
      <c r="AH441" s="377"/>
      <c r="AI441" s="877"/>
      <c r="AJ441" s="24"/>
      <c r="AK441" s="25"/>
      <c r="AL441" s="25"/>
      <c r="AM441" s="25"/>
      <c r="AN441" s="25"/>
      <c r="AO441" s="26"/>
    </row>
    <row r="442" spans="1:41" ht="39.950000000000003" customHeight="1" thickBot="1" x14ac:dyDescent="0.25">
      <c r="A442" s="889"/>
      <c r="B442" s="891"/>
      <c r="C442" s="849"/>
      <c r="D442" s="832"/>
      <c r="E442" s="829"/>
      <c r="F442" s="851"/>
      <c r="G442" s="841"/>
      <c r="H442" s="838"/>
      <c r="I442" s="844"/>
      <c r="J442" s="844"/>
      <c r="K442" s="816"/>
      <c r="L442" s="847"/>
      <c r="M442" s="806"/>
      <c r="N442" s="71" t="s">
        <v>49</v>
      </c>
      <c r="O442" s="136">
        <v>0</v>
      </c>
      <c r="P442" s="136">
        <v>0</v>
      </c>
      <c r="Q442" s="136">
        <v>0</v>
      </c>
      <c r="R442" s="139">
        <v>0</v>
      </c>
      <c r="S442" s="9">
        <f t="shared" ref="S442" si="1820">SUM(O442:O442)*M441</f>
        <v>0</v>
      </c>
      <c r="T442" s="10">
        <f t="shared" ref="T442" si="1821">SUM(P442:P442)*M441</f>
        <v>0</v>
      </c>
      <c r="U442" s="10">
        <f t="shared" ref="U442" si="1822">SUM(Q442:Q442)*M441</f>
        <v>0</v>
      </c>
      <c r="V442" s="10">
        <f t="shared" ref="V442" si="1823">SUM(R442:R442)*M441</f>
        <v>0</v>
      </c>
      <c r="W442" s="102">
        <f t="shared" si="1818"/>
        <v>0</v>
      </c>
      <c r="X442" s="230"/>
      <c r="Y442" s="230"/>
      <c r="Z442" s="230"/>
      <c r="AA442" s="230"/>
      <c r="AB442" s="232"/>
      <c r="AC442" s="658"/>
      <c r="AD442" s="810"/>
      <c r="AE442" s="267"/>
      <c r="AF442" s="377"/>
      <c r="AG442" s="377"/>
      <c r="AH442" s="377"/>
      <c r="AI442" s="877"/>
      <c r="AJ442" s="18"/>
      <c r="AK442" s="116"/>
      <c r="AL442" s="116"/>
      <c r="AM442" s="116"/>
      <c r="AN442" s="116"/>
      <c r="AO442" s="19"/>
    </row>
    <row r="443" spans="1:41" ht="39.950000000000003" customHeight="1" x14ac:dyDescent="0.2">
      <c r="A443" s="889"/>
      <c r="B443" s="891"/>
      <c r="C443" s="849"/>
      <c r="D443" s="832"/>
      <c r="E443" s="829"/>
      <c r="F443" s="851"/>
      <c r="G443" s="841"/>
      <c r="H443" s="838"/>
      <c r="I443" s="844"/>
      <c r="J443" s="844"/>
      <c r="K443" s="816"/>
      <c r="L443" s="803" t="s">
        <v>496</v>
      </c>
      <c r="M443" s="805">
        <v>0.3</v>
      </c>
      <c r="N443" s="70" t="s">
        <v>43</v>
      </c>
      <c r="O443" s="186">
        <v>0</v>
      </c>
      <c r="P443" s="186">
        <v>0.6</v>
      </c>
      <c r="Q443" s="186">
        <v>0.8</v>
      </c>
      <c r="R443" s="186">
        <v>1</v>
      </c>
      <c r="S443" s="14">
        <f t="shared" ref="S443" si="1824">SUM(O443:O443)*M443</f>
        <v>0</v>
      </c>
      <c r="T443" s="15">
        <f t="shared" ref="T443" si="1825">SUM(P443:P443)*M443</f>
        <v>0.18</v>
      </c>
      <c r="U443" s="15">
        <f t="shared" ref="U443" si="1826">SUM(Q443:Q443)*M443</f>
        <v>0.24</v>
      </c>
      <c r="V443" s="15">
        <f t="shared" ref="V443" si="1827">SUM(R443:R443)*M443</f>
        <v>0.3</v>
      </c>
      <c r="W443" s="103">
        <f t="shared" si="1818"/>
        <v>0.3</v>
      </c>
      <c r="X443" s="230"/>
      <c r="Y443" s="230"/>
      <c r="Z443" s="230"/>
      <c r="AA443" s="230"/>
      <c r="AB443" s="232"/>
      <c r="AC443" s="658"/>
      <c r="AD443" s="810"/>
      <c r="AE443" s="266" t="str">
        <f t="shared" ref="AE443" si="1828">+IF(O444&gt;O443,"SUPERADA",IF(O444=O443,"EQUILIBRADA",IF(O444&lt;O443,"PARA MEJORAR")))</f>
        <v>EQUILIBRADA</v>
      </c>
      <c r="AF443" s="377"/>
      <c r="AG443" s="377"/>
      <c r="AH443" s="377"/>
      <c r="AI443" s="877"/>
      <c r="AJ443" s="18"/>
      <c r="AK443" s="116"/>
      <c r="AL443" s="116"/>
      <c r="AM443" s="116"/>
      <c r="AN443" s="116"/>
      <c r="AO443" s="19"/>
    </row>
    <row r="444" spans="1:41" ht="39.950000000000003" customHeight="1" thickBot="1" x14ac:dyDescent="0.25">
      <c r="A444" s="889"/>
      <c r="B444" s="891"/>
      <c r="C444" s="849"/>
      <c r="D444" s="832"/>
      <c r="E444" s="829"/>
      <c r="F444" s="851"/>
      <c r="G444" s="841"/>
      <c r="H444" s="838"/>
      <c r="I444" s="844"/>
      <c r="J444" s="844"/>
      <c r="K444" s="816"/>
      <c r="L444" s="804"/>
      <c r="M444" s="806"/>
      <c r="N444" s="71" t="s">
        <v>49</v>
      </c>
      <c r="O444" s="136">
        <v>0</v>
      </c>
      <c r="P444" s="136">
        <v>0</v>
      </c>
      <c r="Q444" s="136">
        <v>0</v>
      </c>
      <c r="R444" s="139">
        <v>0</v>
      </c>
      <c r="S444" s="9">
        <f t="shared" ref="S444" si="1829">SUM(O444:O444)*M443</f>
        <v>0</v>
      </c>
      <c r="T444" s="10">
        <f t="shared" ref="T444" si="1830">SUM(P444:P444)*M443</f>
        <v>0</v>
      </c>
      <c r="U444" s="10">
        <f t="shared" ref="U444" si="1831">SUM(Q444:Q444)*M443</f>
        <v>0</v>
      </c>
      <c r="V444" s="10">
        <f t="shared" ref="V444" si="1832">SUM(R444:R444)*M443</f>
        <v>0</v>
      </c>
      <c r="W444" s="102">
        <f t="shared" si="1818"/>
        <v>0</v>
      </c>
      <c r="X444" s="230"/>
      <c r="Y444" s="230"/>
      <c r="Z444" s="230"/>
      <c r="AA444" s="230"/>
      <c r="AB444" s="232"/>
      <c r="AC444" s="658"/>
      <c r="AD444" s="810"/>
      <c r="AE444" s="267"/>
      <c r="AF444" s="377"/>
      <c r="AG444" s="377"/>
      <c r="AH444" s="377"/>
      <c r="AI444" s="877"/>
      <c r="AJ444" s="18"/>
      <c r="AK444" s="116"/>
      <c r="AL444" s="116"/>
      <c r="AM444" s="116"/>
      <c r="AN444" s="116"/>
      <c r="AO444" s="19"/>
    </row>
    <row r="445" spans="1:41" ht="39.950000000000003" customHeight="1" x14ac:dyDescent="0.2">
      <c r="A445" s="889"/>
      <c r="B445" s="891"/>
      <c r="C445" s="849"/>
      <c r="D445" s="832"/>
      <c r="E445" s="829"/>
      <c r="F445" s="851"/>
      <c r="G445" s="841"/>
      <c r="H445" s="838"/>
      <c r="I445" s="844"/>
      <c r="J445" s="844"/>
      <c r="K445" s="816"/>
      <c r="L445" s="803" t="s">
        <v>497</v>
      </c>
      <c r="M445" s="805">
        <v>0.5</v>
      </c>
      <c r="N445" s="111" t="s">
        <v>43</v>
      </c>
      <c r="O445" s="186">
        <v>0</v>
      </c>
      <c r="P445" s="186">
        <v>0</v>
      </c>
      <c r="Q445" s="186">
        <v>0.8</v>
      </c>
      <c r="R445" s="186">
        <v>1</v>
      </c>
      <c r="S445" s="14">
        <f t="shared" ref="S445" si="1833">SUM(O445:O445)*M445</f>
        <v>0</v>
      </c>
      <c r="T445" s="15">
        <f t="shared" ref="T445" si="1834">SUM(P445:P445)*M445</f>
        <v>0</v>
      </c>
      <c r="U445" s="15">
        <f t="shared" ref="U445" si="1835">SUM(Q445:Q445)*M445</f>
        <v>0.4</v>
      </c>
      <c r="V445" s="15">
        <f t="shared" ref="V445" si="1836">SUM(R445:R445)*M445</f>
        <v>0.5</v>
      </c>
      <c r="W445" s="103">
        <f t="shared" si="1818"/>
        <v>0.5</v>
      </c>
      <c r="X445" s="230"/>
      <c r="Y445" s="230"/>
      <c r="Z445" s="230"/>
      <c r="AA445" s="230"/>
      <c r="AB445" s="232"/>
      <c r="AC445" s="658"/>
      <c r="AD445" s="810"/>
      <c r="AE445" s="266" t="str">
        <f t="shared" ref="AE445" si="1837">+IF(O446&gt;O445,"SUPERADA",IF(O446=O445,"EQUILIBRADA",IF(O446&lt;O445,"PARA MEJORAR")))</f>
        <v>EQUILIBRADA</v>
      </c>
      <c r="AF445" s="377"/>
      <c r="AG445" s="377"/>
      <c r="AH445" s="377"/>
      <c r="AI445" s="877"/>
      <c r="AJ445" s="18"/>
      <c r="AK445" s="116"/>
      <c r="AL445" s="116"/>
      <c r="AM445" s="116"/>
      <c r="AN445" s="116"/>
      <c r="AO445" s="19"/>
    </row>
    <row r="446" spans="1:41" ht="39.950000000000003" customHeight="1" thickBot="1" x14ac:dyDescent="0.25">
      <c r="A446" s="889"/>
      <c r="B446" s="891"/>
      <c r="C446" s="849"/>
      <c r="D446" s="832"/>
      <c r="E446" s="829"/>
      <c r="F446" s="851"/>
      <c r="G446" s="841"/>
      <c r="H446" s="838"/>
      <c r="I446" s="844"/>
      <c r="J446" s="844"/>
      <c r="K446" s="816"/>
      <c r="L446" s="804"/>
      <c r="M446" s="806"/>
      <c r="N446" s="112" t="s">
        <v>49</v>
      </c>
      <c r="O446" s="136">
        <v>0</v>
      </c>
      <c r="P446" s="136">
        <v>0</v>
      </c>
      <c r="Q446" s="136">
        <v>0</v>
      </c>
      <c r="R446" s="139">
        <v>0</v>
      </c>
      <c r="S446" s="9">
        <f t="shared" ref="S446" si="1838">SUM(O446:O446)*M445</f>
        <v>0</v>
      </c>
      <c r="T446" s="10">
        <f t="shared" ref="T446" si="1839">SUM(P446:P446)*M445</f>
        <v>0</v>
      </c>
      <c r="U446" s="10">
        <f t="shared" ref="U446" si="1840">SUM(Q446:Q446)*M445</f>
        <v>0</v>
      </c>
      <c r="V446" s="10">
        <f t="shared" ref="V446" si="1841">SUM(R446:R446)*M445</f>
        <v>0</v>
      </c>
      <c r="W446" s="102">
        <f t="shared" si="1818"/>
        <v>0</v>
      </c>
      <c r="X446" s="230"/>
      <c r="Y446" s="230"/>
      <c r="Z446" s="230"/>
      <c r="AA446" s="230"/>
      <c r="AB446" s="232"/>
      <c r="AC446" s="658"/>
      <c r="AD446" s="810"/>
      <c r="AE446" s="267"/>
      <c r="AF446" s="377"/>
      <c r="AG446" s="377"/>
      <c r="AH446" s="377"/>
      <c r="AI446" s="877"/>
      <c r="AJ446" s="18"/>
      <c r="AK446" s="116"/>
      <c r="AL446" s="116"/>
      <c r="AM446" s="116"/>
      <c r="AN446" s="116"/>
      <c r="AO446" s="19"/>
    </row>
    <row r="447" spans="1:41" ht="39.950000000000003" customHeight="1" x14ac:dyDescent="0.2">
      <c r="A447" s="889"/>
      <c r="B447" s="891"/>
      <c r="C447" s="849"/>
      <c r="D447" s="832"/>
      <c r="E447" s="829"/>
      <c r="F447" s="851"/>
      <c r="G447" s="841"/>
      <c r="H447" s="838"/>
      <c r="I447" s="844"/>
      <c r="J447" s="844"/>
      <c r="K447" s="816"/>
      <c r="L447" s="803" t="s">
        <v>498</v>
      </c>
      <c r="M447" s="805">
        <v>0.1</v>
      </c>
      <c r="N447" s="70" t="s">
        <v>43</v>
      </c>
      <c r="O447" s="186">
        <v>0</v>
      </c>
      <c r="P447" s="186">
        <v>0</v>
      </c>
      <c r="Q447" s="186">
        <v>0.8</v>
      </c>
      <c r="R447" s="186">
        <v>1</v>
      </c>
      <c r="S447" s="14">
        <f t="shared" ref="S447" si="1842">SUM(O447:O447)*M447</f>
        <v>0</v>
      </c>
      <c r="T447" s="15">
        <f t="shared" ref="T447" si="1843">SUM(P447:P447)*M447</f>
        <v>0</v>
      </c>
      <c r="U447" s="15">
        <f t="shared" ref="U447" si="1844">SUM(Q447:Q447)*M447</f>
        <v>8.0000000000000016E-2</v>
      </c>
      <c r="V447" s="15">
        <f t="shared" ref="V447" si="1845">SUM(R447:R447)*M447</f>
        <v>0.1</v>
      </c>
      <c r="W447" s="103">
        <f t="shared" si="1818"/>
        <v>0.1</v>
      </c>
      <c r="X447" s="230"/>
      <c r="Y447" s="230"/>
      <c r="Z447" s="230"/>
      <c r="AA447" s="230"/>
      <c r="AB447" s="232"/>
      <c r="AC447" s="658"/>
      <c r="AD447" s="810"/>
      <c r="AE447" s="266" t="str">
        <f t="shared" ref="AE447" si="1846">+IF(O448&gt;O447,"SUPERADA",IF(O448=O447,"EQUILIBRADA",IF(O448&lt;O447,"PARA MEJORAR")))</f>
        <v>EQUILIBRADA</v>
      </c>
      <c r="AF447" s="377"/>
      <c r="AG447" s="377"/>
      <c r="AH447" s="377"/>
      <c r="AI447" s="877"/>
      <c r="AJ447" s="18"/>
      <c r="AK447" s="116"/>
      <c r="AL447" s="116"/>
      <c r="AM447" s="116"/>
      <c r="AN447" s="116"/>
      <c r="AO447" s="19"/>
    </row>
    <row r="448" spans="1:41" ht="39.950000000000003" customHeight="1" thickBot="1" x14ac:dyDescent="0.25">
      <c r="A448" s="889"/>
      <c r="B448" s="891"/>
      <c r="C448" s="849"/>
      <c r="D448" s="832"/>
      <c r="E448" s="829"/>
      <c r="F448" s="851"/>
      <c r="G448" s="842"/>
      <c r="H448" s="839"/>
      <c r="I448" s="845"/>
      <c r="J448" s="845"/>
      <c r="K448" s="817"/>
      <c r="L448" s="807"/>
      <c r="M448" s="808"/>
      <c r="N448" s="72" t="s">
        <v>49</v>
      </c>
      <c r="O448" s="136">
        <v>0</v>
      </c>
      <c r="P448" s="136">
        <v>0</v>
      </c>
      <c r="Q448" s="136">
        <v>0</v>
      </c>
      <c r="R448" s="139">
        <v>0</v>
      </c>
      <c r="S448" s="20">
        <f t="shared" ref="S448" si="1847">SUM(O448:O448)*M447</f>
        <v>0</v>
      </c>
      <c r="T448" s="21">
        <f t="shared" ref="T448" si="1848">SUM(P448:P448)*M447</f>
        <v>0</v>
      </c>
      <c r="U448" s="21">
        <f t="shared" ref="U448" si="1849">SUM(Q448:Q448)*M447</f>
        <v>0</v>
      </c>
      <c r="V448" s="21">
        <f t="shared" ref="V448" si="1850">SUM(R448:R448)*M447</f>
        <v>0</v>
      </c>
      <c r="W448" s="104">
        <f t="shared" si="1818"/>
        <v>0</v>
      </c>
      <c r="X448" s="233"/>
      <c r="Y448" s="233"/>
      <c r="Z448" s="233"/>
      <c r="AA448" s="233"/>
      <c r="AB448" s="234"/>
      <c r="AC448" s="658"/>
      <c r="AD448" s="810"/>
      <c r="AE448" s="267"/>
      <c r="AF448" s="267"/>
      <c r="AG448" s="377"/>
      <c r="AH448" s="377"/>
      <c r="AI448" s="877"/>
      <c r="AJ448" s="18"/>
      <c r="AK448" s="116"/>
      <c r="AL448" s="116"/>
      <c r="AM448" s="116"/>
      <c r="AN448" s="116"/>
      <c r="AO448" s="19"/>
    </row>
    <row r="449" spans="1:41" ht="39.950000000000003" customHeight="1" x14ac:dyDescent="0.2">
      <c r="A449" s="889"/>
      <c r="B449" s="891"/>
      <c r="C449" s="849"/>
      <c r="D449" s="832"/>
      <c r="E449" s="829"/>
      <c r="F449" s="851"/>
      <c r="G449" s="853" t="s">
        <v>499</v>
      </c>
      <c r="H449" s="837">
        <v>62</v>
      </c>
      <c r="I449" s="812" t="s">
        <v>500</v>
      </c>
      <c r="J449" s="812" t="s">
        <v>501</v>
      </c>
      <c r="K449" s="815">
        <v>0</v>
      </c>
      <c r="L449" s="818" t="s">
        <v>502</v>
      </c>
      <c r="M449" s="819">
        <v>0.05</v>
      </c>
      <c r="N449" s="73" t="s">
        <v>43</v>
      </c>
      <c r="O449" s="176">
        <v>0.1</v>
      </c>
      <c r="P449" s="176">
        <v>0.4</v>
      </c>
      <c r="Q449" s="176">
        <v>0.75</v>
      </c>
      <c r="R449" s="176">
        <v>1</v>
      </c>
      <c r="S449" s="6">
        <f t="shared" ref="S449" si="1851">SUM(O449:O449)*M449</f>
        <v>5.000000000000001E-3</v>
      </c>
      <c r="T449" s="7">
        <f t="shared" ref="T449" si="1852">SUM(P449:P449)*M449</f>
        <v>2.0000000000000004E-2</v>
      </c>
      <c r="U449" s="7">
        <f t="shared" ref="U449" si="1853">SUM(Q449:Q449)*M449</f>
        <v>3.7500000000000006E-2</v>
      </c>
      <c r="V449" s="7">
        <f t="shared" ref="V449" si="1854">SUM(R449:R449)*M449</f>
        <v>0.05</v>
      </c>
      <c r="W449" s="101">
        <f t="shared" ref="W449:W456" si="1855">MAX(S449:V449)</f>
        <v>0.05</v>
      </c>
      <c r="X449" s="229">
        <f>+S450+S454+S456+S452</f>
        <v>0</v>
      </c>
      <c r="Y449" s="229">
        <f>+T450+T454+T456+T452</f>
        <v>0</v>
      </c>
      <c r="Z449" s="229">
        <f>+U450+U454+U456+U452</f>
        <v>0</v>
      </c>
      <c r="AA449" s="229">
        <f>+V450+V454+V456+V452</f>
        <v>0</v>
      </c>
      <c r="AB449" s="231">
        <f>+W450+W454+W456+W452</f>
        <v>0</v>
      </c>
      <c r="AC449" s="658"/>
      <c r="AD449" s="810"/>
      <c r="AE449" s="266" t="str">
        <f t="shared" ref="AE449" si="1856">+IF(O450&gt;O449,"SUPERADA",IF(O450=O449,"EQUILIBRADA",IF(O450&lt;O449,"PARA MEJORAR")))</f>
        <v>PARA MEJORAR</v>
      </c>
      <c r="AF449" s="266" t="str">
        <f>IF(COUNTIF(AE449:AE456,"PARA MEJORAR")&gt;=1,"PARA MEJORAR","BIEN")</f>
        <v>PARA MEJORAR</v>
      </c>
      <c r="AG449" s="377"/>
      <c r="AH449" s="377"/>
      <c r="AI449" s="877"/>
      <c r="AJ449" s="24"/>
      <c r="AK449" s="25"/>
      <c r="AL449" s="25"/>
      <c r="AM449" s="25"/>
      <c r="AN449" s="25"/>
      <c r="AO449" s="26"/>
    </row>
    <row r="450" spans="1:41" ht="39.950000000000003" customHeight="1" thickBot="1" x14ac:dyDescent="0.25">
      <c r="A450" s="889"/>
      <c r="B450" s="891"/>
      <c r="C450" s="849"/>
      <c r="D450" s="832"/>
      <c r="E450" s="829"/>
      <c r="F450" s="851"/>
      <c r="G450" s="854"/>
      <c r="H450" s="838"/>
      <c r="I450" s="813"/>
      <c r="J450" s="813"/>
      <c r="K450" s="816"/>
      <c r="L450" s="804"/>
      <c r="M450" s="806"/>
      <c r="N450" s="71" t="s">
        <v>49</v>
      </c>
      <c r="O450" s="136">
        <v>0</v>
      </c>
      <c r="P450" s="136">
        <v>0</v>
      </c>
      <c r="Q450" s="136">
        <v>0</v>
      </c>
      <c r="R450" s="139">
        <v>0</v>
      </c>
      <c r="S450" s="9">
        <f t="shared" ref="S450" si="1857">SUM(O450:O450)*M449</f>
        <v>0</v>
      </c>
      <c r="T450" s="10">
        <f t="shared" ref="T450" si="1858">SUM(P450:P450)*M449</f>
        <v>0</v>
      </c>
      <c r="U450" s="10">
        <f t="shared" ref="U450" si="1859">SUM(Q450:Q450)*M449</f>
        <v>0</v>
      </c>
      <c r="V450" s="10">
        <f t="shared" ref="V450" si="1860">SUM(R450:R450)*M449</f>
        <v>0</v>
      </c>
      <c r="W450" s="102">
        <f t="shared" si="1855"/>
        <v>0</v>
      </c>
      <c r="X450" s="230"/>
      <c r="Y450" s="230"/>
      <c r="Z450" s="230"/>
      <c r="AA450" s="230"/>
      <c r="AB450" s="232"/>
      <c r="AC450" s="658"/>
      <c r="AD450" s="810"/>
      <c r="AE450" s="267"/>
      <c r="AF450" s="377"/>
      <c r="AG450" s="377"/>
      <c r="AH450" s="377"/>
      <c r="AI450" s="877"/>
      <c r="AJ450" s="18"/>
      <c r="AK450" s="116"/>
      <c r="AL450" s="116"/>
      <c r="AM450" s="116"/>
      <c r="AN450" s="116"/>
      <c r="AO450" s="19"/>
    </row>
    <row r="451" spans="1:41" ht="39.950000000000003" customHeight="1" x14ac:dyDescent="0.2">
      <c r="A451" s="889"/>
      <c r="B451" s="891"/>
      <c r="C451" s="849"/>
      <c r="D451" s="832"/>
      <c r="E451" s="829"/>
      <c r="F451" s="851"/>
      <c r="G451" s="854"/>
      <c r="H451" s="838"/>
      <c r="I451" s="813"/>
      <c r="J451" s="813"/>
      <c r="K451" s="816"/>
      <c r="L451" s="803" t="s">
        <v>503</v>
      </c>
      <c r="M451" s="805">
        <v>0.35</v>
      </c>
      <c r="N451" s="70" t="s">
        <v>43</v>
      </c>
      <c r="O451" s="186">
        <v>0</v>
      </c>
      <c r="P451" s="186">
        <v>0.6</v>
      </c>
      <c r="Q451" s="186">
        <v>0.8</v>
      </c>
      <c r="R451" s="186">
        <v>1</v>
      </c>
      <c r="S451" s="14">
        <f t="shared" ref="S451" si="1861">SUM(O451:O451)*M451</f>
        <v>0</v>
      </c>
      <c r="T451" s="15">
        <f t="shared" ref="T451" si="1862">SUM(P451:P451)*M451</f>
        <v>0.21</v>
      </c>
      <c r="U451" s="15">
        <f t="shared" ref="U451" si="1863">SUM(Q451:Q451)*M451</f>
        <v>0.27999999999999997</v>
      </c>
      <c r="V451" s="15">
        <f t="shared" ref="V451" si="1864">SUM(R451:R451)*M451</f>
        <v>0.35</v>
      </c>
      <c r="W451" s="103">
        <f t="shared" si="1855"/>
        <v>0.35</v>
      </c>
      <c r="X451" s="230"/>
      <c r="Y451" s="230"/>
      <c r="Z451" s="230"/>
      <c r="AA451" s="230"/>
      <c r="AB451" s="232"/>
      <c r="AC451" s="658"/>
      <c r="AD451" s="810"/>
      <c r="AE451" s="266" t="str">
        <f t="shared" ref="AE451" si="1865">+IF(O452&gt;O451,"SUPERADA",IF(O452=O451,"EQUILIBRADA",IF(O452&lt;O451,"PARA MEJORAR")))</f>
        <v>EQUILIBRADA</v>
      </c>
      <c r="AF451" s="377"/>
      <c r="AG451" s="377"/>
      <c r="AH451" s="377"/>
      <c r="AI451" s="877"/>
      <c r="AJ451" s="18"/>
      <c r="AK451" s="116"/>
      <c r="AL451" s="116"/>
      <c r="AM451" s="116"/>
      <c r="AN451" s="116"/>
      <c r="AO451" s="19"/>
    </row>
    <row r="452" spans="1:41" ht="39.950000000000003" customHeight="1" thickBot="1" x14ac:dyDescent="0.25">
      <c r="A452" s="889"/>
      <c r="B452" s="891"/>
      <c r="C452" s="849"/>
      <c r="D452" s="832"/>
      <c r="E452" s="829"/>
      <c r="F452" s="851"/>
      <c r="G452" s="854"/>
      <c r="H452" s="838"/>
      <c r="I452" s="813"/>
      <c r="J452" s="813"/>
      <c r="K452" s="816"/>
      <c r="L452" s="804"/>
      <c r="M452" s="806"/>
      <c r="N452" s="71" t="s">
        <v>49</v>
      </c>
      <c r="O452" s="136">
        <v>0</v>
      </c>
      <c r="P452" s="136">
        <v>0</v>
      </c>
      <c r="Q452" s="136">
        <v>0</v>
      </c>
      <c r="R452" s="139">
        <v>0</v>
      </c>
      <c r="S452" s="9">
        <f t="shared" ref="S452" si="1866">SUM(O452:O452)*M451</f>
        <v>0</v>
      </c>
      <c r="T452" s="10">
        <f t="shared" ref="T452" si="1867">SUM(P452:P452)*M451</f>
        <v>0</v>
      </c>
      <c r="U452" s="10">
        <f t="shared" ref="U452" si="1868">SUM(Q452:Q452)*M451</f>
        <v>0</v>
      </c>
      <c r="V452" s="10">
        <f t="shared" ref="V452" si="1869">SUM(R452:R452)*M451</f>
        <v>0</v>
      </c>
      <c r="W452" s="102">
        <f t="shared" si="1855"/>
        <v>0</v>
      </c>
      <c r="X452" s="230"/>
      <c r="Y452" s="230"/>
      <c r="Z452" s="230"/>
      <c r="AA452" s="230"/>
      <c r="AB452" s="232"/>
      <c r="AC452" s="658"/>
      <c r="AD452" s="810"/>
      <c r="AE452" s="267"/>
      <c r="AF452" s="377"/>
      <c r="AG452" s="377"/>
      <c r="AH452" s="377"/>
      <c r="AI452" s="877"/>
      <c r="AJ452" s="18"/>
      <c r="AK452" s="116"/>
      <c r="AL452" s="116"/>
      <c r="AM452" s="116"/>
      <c r="AN452" s="116"/>
      <c r="AO452" s="19"/>
    </row>
    <row r="453" spans="1:41" ht="39.950000000000003" customHeight="1" x14ac:dyDescent="0.2">
      <c r="A453" s="889"/>
      <c r="B453" s="891"/>
      <c r="C453" s="849"/>
      <c r="D453" s="832"/>
      <c r="E453" s="829"/>
      <c r="F453" s="851"/>
      <c r="G453" s="854"/>
      <c r="H453" s="838"/>
      <c r="I453" s="813"/>
      <c r="J453" s="813"/>
      <c r="K453" s="816"/>
      <c r="L453" s="803" t="s">
        <v>504</v>
      </c>
      <c r="M453" s="805">
        <v>0.55000000000000004</v>
      </c>
      <c r="N453" s="70" t="s">
        <v>43</v>
      </c>
      <c r="O453" s="186">
        <v>0</v>
      </c>
      <c r="P453" s="186">
        <v>0</v>
      </c>
      <c r="Q453" s="186">
        <v>0.8</v>
      </c>
      <c r="R453" s="186">
        <v>1</v>
      </c>
      <c r="S453" s="14">
        <f t="shared" ref="S453" si="1870">SUM(O453:O453)*M453</f>
        <v>0</v>
      </c>
      <c r="T453" s="15">
        <f t="shared" ref="T453" si="1871">SUM(P453:P453)*M453</f>
        <v>0</v>
      </c>
      <c r="U453" s="15">
        <f t="shared" ref="U453" si="1872">SUM(Q453:Q453)*M453</f>
        <v>0.44000000000000006</v>
      </c>
      <c r="V453" s="15">
        <f t="shared" ref="V453" si="1873">SUM(R453:R453)*M453</f>
        <v>0.55000000000000004</v>
      </c>
      <c r="W453" s="103">
        <f t="shared" si="1855"/>
        <v>0.55000000000000004</v>
      </c>
      <c r="X453" s="230"/>
      <c r="Y453" s="230"/>
      <c r="Z453" s="230"/>
      <c r="AA453" s="230"/>
      <c r="AB453" s="232"/>
      <c r="AC453" s="658"/>
      <c r="AD453" s="810"/>
      <c r="AE453" s="266" t="str">
        <f t="shared" ref="AE453" si="1874">+IF(O454&gt;O453,"SUPERADA",IF(O454=O453,"EQUILIBRADA",IF(O454&lt;O453,"PARA MEJORAR")))</f>
        <v>EQUILIBRADA</v>
      </c>
      <c r="AF453" s="377"/>
      <c r="AG453" s="377"/>
      <c r="AH453" s="377"/>
      <c r="AI453" s="877"/>
      <c r="AJ453" s="18"/>
      <c r="AK453" s="116"/>
      <c r="AL453" s="116"/>
      <c r="AM453" s="116"/>
      <c r="AN453" s="116"/>
      <c r="AO453" s="19"/>
    </row>
    <row r="454" spans="1:41" ht="39.950000000000003" customHeight="1" thickBot="1" x14ac:dyDescent="0.25">
      <c r="A454" s="889"/>
      <c r="B454" s="891"/>
      <c r="C454" s="849"/>
      <c r="D454" s="832"/>
      <c r="E454" s="829"/>
      <c r="F454" s="851"/>
      <c r="G454" s="854"/>
      <c r="H454" s="838"/>
      <c r="I454" s="813"/>
      <c r="J454" s="813"/>
      <c r="K454" s="816"/>
      <c r="L454" s="804"/>
      <c r="M454" s="806"/>
      <c r="N454" s="71" t="s">
        <v>49</v>
      </c>
      <c r="O454" s="136">
        <v>0</v>
      </c>
      <c r="P454" s="136">
        <v>0</v>
      </c>
      <c r="Q454" s="136">
        <v>0</v>
      </c>
      <c r="R454" s="139">
        <v>0</v>
      </c>
      <c r="S454" s="9">
        <f t="shared" ref="S454" si="1875">SUM(O454:O454)*M453</f>
        <v>0</v>
      </c>
      <c r="T454" s="10">
        <f t="shared" ref="T454" si="1876">SUM(P454:P454)*M453</f>
        <v>0</v>
      </c>
      <c r="U454" s="10">
        <f t="shared" ref="U454" si="1877">SUM(Q454:Q454)*M453</f>
        <v>0</v>
      </c>
      <c r="V454" s="10">
        <f t="shared" ref="V454" si="1878">SUM(R454:R454)*M453</f>
        <v>0</v>
      </c>
      <c r="W454" s="102">
        <f t="shared" si="1855"/>
        <v>0</v>
      </c>
      <c r="X454" s="230"/>
      <c r="Y454" s="230"/>
      <c r="Z454" s="230"/>
      <c r="AA454" s="230"/>
      <c r="AB454" s="232"/>
      <c r="AC454" s="658"/>
      <c r="AD454" s="810"/>
      <c r="AE454" s="267"/>
      <c r="AF454" s="377"/>
      <c r="AG454" s="377"/>
      <c r="AH454" s="377"/>
      <c r="AI454" s="877"/>
      <c r="AJ454" s="18"/>
      <c r="AK454" s="116"/>
      <c r="AL454" s="116"/>
      <c r="AM454" s="116"/>
      <c r="AN454" s="116"/>
      <c r="AO454" s="19"/>
    </row>
    <row r="455" spans="1:41" ht="39.950000000000003" customHeight="1" x14ac:dyDescent="0.2">
      <c r="A455" s="889"/>
      <c r="B455" s="891"/>
      <c r="C455" s="849"/>
      <c r="D455" s="832"/>
      <c r="E455" s="829"/>
      <c r="F455" s="851"/>
      <c r="G455" s="854"/>
      <c r="H455" s="838"/>
      <c r="I455" s="813"/>
      <c r="J455" s="813"/>
      <c r="K455" s="816"/>
      <c r="L455" s="803" t="s">
        <v>505</v>
      </c>
      <c r="M455" s="805">
        <v>0.05</v>
      </c>
      <c r="N455" s="70" t="s">
        <v>43</v>
      </c>
      <c r="O455" s="186">
        <v>0</v>
      </c>
      <c r="P455" s="186">
        <v>0</v>
      </c>
      <c r="Q455" s="186">
        <v>0.8</v>
      </c>
      <c r="R455" s="186">
        <v>1</v>
      </c>
      <c r="S455" s="14">
        <f t="shared" ref="S455" si="1879">SUM(O455:O455)*M455</f>
        <v>0</v>
      </c>
      <c r="T455" s="15">
        <f t="shared" ref="T455" si="1880">SUM(P455:P455)*M455</f>
        <v>0</v>
      </c>
      <c r="U455" s="15">
        <f t="shared" ref="U455" si="1881">SUM(Q455:Q455)*M455</f>
        <v>4.0000000000000008E-2</v>
      </c>
      <c r="V455" s="15">
        <f t="shared" ref="V455" si="1882">SUM(R455:R455)*M455</f>
        <v>0.05</v>
      </c>
      <c r="W455" s="103">
        <f t="shared" si="1855"/>
        <v>0.05</v>
      </c>
      <c r="X455" s="230"/>
      <c r="Y455" s="230"/>
      <c r="Z455" s="230"/>
      <c r="AA455" s="230"/>
      <c r="AB455" s="232"/>
      <c r="AC455" s="658"/>
      <c r="AD455" s="810"/>
      <c r="AE455" s="266" t="str">
        <f t="shared" ref="AE455" si="1883">+IF(O456&gt;O455,"SUPERADA",IF(O456=O455,"EQUILIBRADA",IF(O456&lt;O455,"PARA MEJORAR")))</f>
        <v>EQUILIBRADA</v>
      </c>
      <c r="AF455" s="377"/>
      <c r="AG455" s="377"/>
      <c r="AH455" s="377"/>
      <c r="AI455" s="877"/>
      <c r="AJ455" s="18"/>
      <c r="AK455" s="116"/>
      <c r="AL455" s="116"/>
      <c r="AM455" s="116"/>
      <c r="AN455" s="116"/>
      <c r="AO455" s="19"/>
    </row>
    <row r="456" spans="1:41" ht="39.950000000000003" customHeight="1" thickBot="1" x14ac:dyDescent="0.25">
      <c r="A456" s="889"/>
      <c r="B456" s="891"/>
      <c r="C456" s="849"/>
      <c r="D456" s="832"/>
      <c r="E456" s="830"/>
      <c r="F456" s="852"/>
      <c r="G456" s="855"/>
      <c r="H456" s="839"/>
      <c r="I456" s="814"/>
      <c r="J456" s="814"/>
      <c r="K456" s="817"/>
      <c r="L456" s="807"/>
      <c r="M456" s="808"/>
      <c r="N456" s="72" t="s">
        <v>49</v>
      </c>
      <c r="O456" s="136">
        <v>0</v>
      </c>
      <c r="P456" s="136">
        <v>0</v>
      </c>
      <c r="Q456" s="136">
        <v>0</v>
      </c>
      <c r="R456" s="139">
        <v>0</v>
      </c>
      <c r="S456" s="20">
        <f t="shared" ref="S456" si="1884">SUM(O456:O456)*M455</f>
        <v>0</v>
      </c>
      <c r="T456" s="21">
        <f t="shared" ref="T456" si="1885">SUM(P456:P456)*M455</f>
        <v>0</v>
      </c>
      <c r="U456" s="21">
        <f t="shared" ref="U456" si="1886">SUM(Q456:Q456)*M455</f>
        <v>0</v>
      </c>
      <c r="V456" s="21">
        <f t="shared" ref="V456" si="1887">SUM(R456:R456)*M455</f>
        <v>0</v>
      </c>
      <c r="W456" s="104">
        <f t="shared" si="1855"/>
        <v>0</v>
      </c>
      <c r="X456" s="233"/>
      <c r="Y456" s="233"/>
      <c r="Z456" s="233"/>
      <c r="AA456" s="233"/>
      <c r="AB456" s="234"/>
      <c r="AC456" s="658"/>
      <c r="AD456" s="810"/>
      <c r="AE456" s="267"/>
      <c r="AF456" s="267"/>
      <c r="AG456" s="377"/>
      <c r="AH456" s="377"/>
      <c r="AI456" s="877"/>
      <c r="AJ456" s="18"/>
      <c r="AK456" s="116"/>
      <c r="AL456" s="116"/>
      <c r="AM456" s="116"/>
      <c r="AN456" s="116"/>
      <c r="AO456" s="19"/>
    </row>
    <row r="457" spans="1:41" ht="39.950000000000003" customHeight="1" x14ac:dyDescent="0.2">
      <c r="A457" s="889"/>
      <c r="B457" s="891"/>
      <c r="C457" s="849"/>
      <c r="D457" s="832"/>
      <c r="E457" s="828">
        <v>34</v>
      </c>
      <c r="F457" s="831" t="s">
        <v>506</v>
      </c>
      <c r="G457" s="840" t="s">
        <v>507</v>
      </c>
      <c r="H457" s="837">
        <v>63</v>
      </c>
      <c r="I457" s="812" t="s">
        <v>508</v>
      </c>
      <c r="J457" s="812" t="s">
        <v>509</v>
      </c>
      <c r="K457" s="815">
        <v>0</v>
      </c>
      <c r="L457" s="818" t="s">
        <v>510</v>
      </c>
      <c r="M457" s="819">
        <v>0.1</v>
      </c>
      <c r="N457" s="73" t="s">
        <v>43</v>
      </c>
      <c r="O457" s="176">
        <v>0.1</v>
      </c>
      <c r="P457" s="176">
        <v>0.25</v>
      </c>
      <c r="Q457" s="176">
        <v>0.65</v>
      </c>
      <c r="R457" s="176">
        <v>1</v>
      </c>
      <c r="S457" s="6">
        <f t="shared" ref="S457" si="1888">SUM(O457:O457)*M457</f>
        <v>1.0000000000000002E-2</v>
      </c>
      <c r="T457" s="7">
        <f t="shared" ref="T457" si="1889">SUM(P457:P457)*M457</f>
        <v>2.5000000000000001E-2</v>
      </c>
      <c r="U457" s="7">
        <f t="shared" ref="U457" si="1890">SUM(Q457:Q457)*M457</f>
        <v>6.5000000000000002E-2</v>
      </c>
      <c r="V457" s="7">
        <f t="shared" ref="V457" si="1891">SUM(R457:R457)*M457</f>
        <v>0.1</v>
      </c>
      <c r="W457" s="101">
        <f t="shared" ref="W457:W464" si="1892">MAX(S457:V457)</f>
        <v>0.1</v>
      </c>
      <c r="X457" s="229">
        <f>+S458+S460+S462+S464</f>
        <v>0</v>
      </c>
      <c r="Y457" s="229">
        <f>+T458+T460+T462+T464</f>
        <v>0</v>
      </c>
      <c r="Z457" s="229">
        <f>+U458+U460+U462+U464</f>
        <v>0</v>
      </c>
      <c r="AA457" s="229">
        <f>+V458+V460+V462+V464</f>
        <v>0</v>
      </c>
      <c r="AB457" s="231">
        <f>+W458+W460+W462+W464</f>
        <v>0</v>
      </c>
      <c r="AC457" s="658"/>
      <c r="AD457" s="810"/>
      <c r="AE457" s="266" t="str">
        <f t="shared" ref="AE457" si="1893">+IF(O458&gt;O457,"SUPERADA",IF(O458=O457,"EQUILIBRADA",IF(O458&lt;O457,"PARA MEJORAR")))</f>
        <v>PARA MEJORAR</v>
      </c>
      <c r="AF457" s="266" t="str">
        <f>IF(COUNTIF(AE457:AE464,"PARA MEJORAR")&gt;=1,"PARA MEJORAR","BIEN")</f>
        <v>PARA MEJORAR</v>
      </c>
      <c r="AG457" s="377"/>
      <c r="AH457" s="377"/>
      <c r="AI457" s="877"/>
      <c r="AJ457" s="24"/>
      <c r="AK457" s="25"/>
      <c r="AL457" s="25"/>
      <c r="AM457" s="25"/>
      <c r="AN457" s="25"/>
      <c r="AO457" s="26"/>
    </row>
    <row r="458" spans="1:41" ht="39.950000000000003" customHeight="1" thickBot="1" x14ac:dyDescent="0.25">
      <c r="A458" s="889"/>
      <c r="B458" s="891"/>
      <c r="C458" s="849"/>
      <c r="D458" s="832"/>
      <c r="E458" s="829"/>
      <c r="F458" s="832"/>
      <c r="G458" s="841"/>
      <c r="H458" s="838"/>
      <c r="I458" s="813"/>
      <c r="J458" s="813"/>
      <c r="K458" s="816"/>
      <c r="L458" s="804"/>
      <c r="M458" s="806"/>
      <c r="N458" s="71" t="s">
        <v>49</v>
      </c>
      <c r="O458" s="136">
        <v>0</v>
      </c>
      <c r="P458" s="136">
        <v>0</v>
      </c>
      <c r="Q458" s="136">
        <v>0</v>
      </c>
      <c r="R458" s="139">
        <v>0</v>
      </c>
      <c r="S458" s="9">
        <f t="shared" ref="S458" si="1894">SUM(O458:O458)*M457</f>
        <v>0</v>
      </c>
      <c r="T458" s="10">
        <f t="shared" ref="T458" si="1895">SUM(P458:P458)*M457</f>
        <v>0</v>
      </c>
      <c r="U458" s="10">
        <f t="shared" ref="U458" si="1896">SUM(Q458:Q458)*M457</f>
        <v>0</v>
      </c>
      <c r="V458" s="10">
        <f t="shared" ref="V458" si="1897">SUM(R458:R458)*M457</f>
        <v>0</v>
      </c>
      <c r="W458" s="102">
        <f t="shared" si="1892"/>
        <v>0</v>
      </c>
      <c r="X458" s="230"/>
      <c r="Y458" s="230"/>
      <c r="Z458" s="230"/>
      <c r="AA458" s="230"/>
      <c r="AB458" s="232"/>
      <c r="AC458" s="658"/>
      <c r="AD458" s="810"/>
      <c r="AE458" s="267"/>
      <c r="AF458" s="377"/>
      <c r="AG458" s="377"/>
      <c r="AH458" s="377"/>
      <c r="AI458" s="877"/>
      <c r="AJ458" s="18"/>
      <c r="AK458" s="116"/>
      <c r="AL458" s="116"/>
      <c r="AM458" s="116"/>
      <c r="AN458" s="116"/>
      <c r="AO458" s="19"/>
    </row>
    <row r="459" spans="1:41" ht="39.950000000000003" customHeight="1" x14ac:dyDescent="0.2">
      <c r="A459" s="889"/>
      <c r="B459" s="891"/>
      <c r="C459" s="849"/>
      <c r="D459" s="832"/>
      <c r="E459" s="829"/>
      <c r="F459" s="832"/>
      <c r="G459" s="841"/>
      <c r="H459" s="838"/>
      <c r="I459" s="813"/>
      <c r="J459" s="813"/>
      <c r="K459" s="816"/>
      <c r="L459" s="803" t="s">
        <v>511</v>
      </c>
      <c r="M459" s="805">
        <v>0.3</v>
      </c>
      <c r="N459" s="70" t="s">
        <v>43</v>
      </c>
      <c r="O459" s="186">
        <v>0.1</v>
      </c>
      <c r="P459" s="186">
        <v>0.25</v>
      </c>
      <c r="Q459" s="186">
        <v>0.65</v>
      </c>
      <c r="R459" s="186">
        <v>1</v>
      </c>
      <c r="S459" s="14">
        <f t="shared" ref="S459" si="1898">SUM(O459:O459)*M459</f>
        <v>0.03</v>
      </c>
      <c r="T459" s="15">
        <f t="shared" ref="T459" si="1899">SUM(P459:P459)*M459</f>
        <v>7.4999999999999997E-2</v>
      </c>
      <c r="U459" s="15">
        <f t="shared" ref="U459" si="1900">SUM(Q459:Q459)*M459</f>
        <v>0.19500000000000001</v>
      </c>
      <c r="V459" s="15">
        <f t="shared" ref="V459" si="1901">SUM(R459:R459)*M459</f>
        <v>0.3</v>
      </c>
      <c r="W459" s="103">
        <f t="shared" si="1892"/>
        <v>0.3</v>
      </c>
      <c r="X459" s="230"/>
      <c r="Y459" s="230"/>
      <c r="Z459" s="230"/>
      <c r="AA459" s="230"/>
      <c r="AB459" s="232"/>
      <c r="AC459" s="658"/>
      <c r="AD459" s="810"/>
      <c r="AE459" s="266" t="str">
        <f t="shared" ref="AE459" si="1902">+IF(O460&gt;O459,"SUPERADA",IF(O460=O459,"EQUILIBRADA",IF(O460&lt;O459,"PARA MEJORAR")))</f>
        <v>PARA MEJORAR</v>
      </c>
      <c r="AF459" s="377"/>
      <c r="AG459" s="377"/>
      <c r="AH459" s="377"/>
      <c r="AI459" s="877"/>
      <c r="AJ459" s="18"/>
      <c r="AK459" s="116"/>
      <c r="AL459" s="116"/>
      <c r="AM459" s="116"/>
      <c r="AN459" s="116"/>
      <c r="AO459" s="19"/>
    </row>
    <row r="460" spans="1:41" ht="39.950000000000003" customHeight="1" thickBot="1" x14ac:dyDescent="0.25">
      <c r="A460" s="889"/>
      <c r="B460" s="891"/>
      <c r="C460" s="849"/>
      <c r="D460" s="832"/>
      <c r="E460" s="829"/>
      <c r="F460" s="832"/>
      <c r="G460" s="841"/>
      <c r="H460" s="838"/>
      <c r="I460" s="813"/>
      <c r="J460" s="813"/>
      <c r="K460" s="816"/>
      <c r="L460" s="804"/>
      <c r="M460" s="806"/>
      <c r="N460" s="71" t="s">
        <v>49</v>
      </c>
      <c r="O460" s="136">
        <v>0</v>
      </c>
      <c r="P460" s="136">
        <v>0</v>
      </c>
      <c r="Q460" s="136">
        <v>0</v>
      </c>
      <c r="R460" s="139">
        <v>0</v>
      </c>
      <c r="S460" s="9">
        <f t="shared" ref="S460" si="1903">SUM(O460:O460)*M459</f>
        <v>0</v>
      </c>
      <c r="T460" s="10">
        <f t="shared" ref="T460" si="1904">SUM(P460:P460)*M459</f>
        <v>0</v>
      </c>
      <c r="U460" s="10">
        <f t="shared" ref="U460" si="1905">SUM(Q460:Q460)*M459</f>
        <v>0</v>
      </c>
      <c r="V460" s="10">
        <f t="shared" ref="V460" si="1906">SUM(R460:R460)*M459</f>
        <v>0</v>
      </c>
      <c r="W460" s="102">
        <f t="shared" si="1892"/>
        <v>0</v>
      </c>
      <c r="X460" s="230"/>
      <c r="Y460" s="230"/>
      <c r="Z460" s="230"/>
      <c r="AA460" s="230"/>
      <c r="AB460" s="232"/>
      <c r="AC460" s="658"/>
      <c r="AD460" s="810"/>
      <c r="AE460" s="267"/>
      <c r="AF460" s="377"/>
      <c r="AG460" s="377"/>
      <c r="AH460" s="377"/>
      <c r="AI460" s="877"/>
      <c r="AJ460" s="18"/>
      <c r="AK460" s="116"/>
      <c r="AL460" s="116"/>
      <c r="AM460" s="116"/>
      <c r="AN460" s="116"/>
      <c r="AO460" s="19"/>
    </row>
    <row r="461" spans="1:41" ht="39.950000000000003" customHeight="1" x14ac:dyDescent="0.2">
      <c r="A461" s="889"/>
      <c r="B461" s="891"/>
      <c r="C461" s="849"/>
      <c r="D461" s="832"/>
      <c r="E461" s="829"/>
      <c r="F461" s="832"/>
      <c r="G461" s="841"/>
      <c r="H461" s="838"/>
      <c r="I461" s="813"/>
      <c r="J461" s="813"/>
      <c r="K461" s="816"/>
      <c r="L461" s="803" t="s">
        <v>512</v>
      </c>
      <c r="M461" s="805">
        <v>0.5</v>
      </c>
      <c r="N461" s="70" t="s">
        <v>43</v>
      </c>
      <c r="O461" s="186">
        <v>0.1</v>
      </c>
      <c r="P461" s="186">
        <v>0.25</v>
      </c>
      <c r="Q461" s="186">
        <v>0.65</v>
      </c>
      <c r="R461" s="186">
        <v>1</v>
      </c>
      <c r="S461" s="14">
        <f t="shared" ref="S461" si="1907">SUM(O461:O461)*M461</f>
        <v>0.05</v>
      </c>
      <c r="T461" s="15">
        <f t="shared" ref="T461" si="1908">SUM(P461:P461)*M461</f>
        <v>0.125</v>
      </c>
      <c r="U461" s="15">
        <f t="shared" ref="U461" si="1909">SUM(Q461:Q461)*M461</f>
        <v>0.32500000000000001</v>
      </c>
      <c r="V461" s="15">
        <f t="shared" ref="V461" si="1910">SUM(R461:R461)*M461</f>
        <v>0.5</v>
      </c>
      <c r="W461" s="103">
        <f t="shared" si="1892"/>
        <v>0.5</v>
      </c>
      <c r="X461" s="230"/>
      <c r="Y461" s="230"/>
      <c r="Z461" s="230"/>
      <c r="AA461" s="230"/>
      <c r="AB461" s="232"/>
      <c r="AC461" s="658"/>
      <c r="AD461" s="810"/>
      <c r="AE461" s="266" t="str">
        <f t="shared" ref="AE461" si="1911">+IF(O462&gt;O461,"SUPERADA",IF(O462=O461,"EQUILIBRADA",IF(O462&lt;O461,"PARA MEJORAR")))</f>
        <v>PARA MEJORAR</v>
      </c>
      <c r="AF461" s="377"/>
      <c r="AG461" s="377"/>
      <c r="AH461" s="377"/>
      <c r="AI461" s="877"/>
      <c r="AJ461" s="18"/>
      <c r="AK461" s="116"/>
      <c r="AL461" s="116"/>
      <c r="AM461" s="116"/>
      <c r="AN461" s="116"/>
      <c r="AO461" s="19"/>
    </row>
    <row r="462" spans="1:41" ht="39.950000000000003" customHeight="1" thickBot="1" x14ac:dyDescent="0.25">
      <c r="A462" s="889"/>
      <c r="B462" s="891"/>
      <c r="C462" s="849"/>
      <c r="D462" s="832"/>
      <c r="E462" s="829"/>
      <c r="F462" s="832"/>
      <c r="G462" s="841"/>
      <c r="H462" s="838"/>
      <c r="I462" s="813"/>
      <c r="J462" s="813"/>
      <c r="K462" s="816"/>
      <c r="L462" s="804"/>
      <c r="M462" s="806"/>
      <c r="N462" s="71" t="s">
        <v>49</v>
      </c>
      <c r="O462" s="136">
        <v>0</v>
      </c>
      <c r="P462" s="136">
        <v>0</v>
      </c>
      <c r="Q462" s="136">
        <v>0</v>
      </c>
      <c r="R462" s="139">
        <v>0</v>
      </c>
      <c r="S462" s="9">
        <f t="shared" ref="S462" si="1912">SUM(O462:O462)*M461</f>
        <v>0</v>
      </c>
      <c r="T462" s="10">
        <f t="shared" ref="T462" si="1913">SUM(P462:P462)*M461</f>
        <v>0</v>
      </c>
      <c r="U462" s="10">
        <f t="shared" ref="U462" si="1914">SUM(Q462:Q462)*M461</f>
        <v>0</v>
      </c>
      <c r="V462" s="10">
        <f t="shared" ref="V462" si="1915">SUM(R462:R462)*M461</f>
        <v>0</v>
      </c>
      <c r="W462" s="102">
        <f t="shared" si="1892"/>
        <v>0</v>
      </c>
      <c r="X462" s="230"/>
      <c r="Y462" s="230"/>
      <c r="Z462" s="230"/>
      <c r="AA462" s="230"/>
      <c r="AB462" s="232"/>
      <c r="AC462" s="658"/>
      <c r="AD462" s="810"/>
      <c r="AE462" s="267"/>
      <c r="AF462" s="377"/>
      <c r="AG462" s="377"/>
      <c r="AH462" s="377"/>
      <c r="AI462" s="877"/>
      <c r="AJ462" s="18"/>
      <c r="AK462" s="116"/>
      <c r="AL462" s="116"/>
      <c r="AM462" s="116"/>
      <c r="AN462" s="116"/>
      <c r="AO462" s="19"/>
    </row>
    <row r="463" spans="1:41" ht="39.950000000000003" customHeight="1" x14ac:dyDescent="0.2">
      <c r="A463" s="889"/>
      <c r="B463" s="891"/>
      <c r="C463" s="849"/>
      <c r="D463" s="832"/>
      <c r="E463" s="829"/>
      <c r="F463" s="832"/>
      <c r="G463" s="841"/>
      <c r="H463" s="838"/>
      <c r="I463" s="813"/>
      <c r="J463" s="813"/>
      <c r="K463" s="816"/>
      <c r="L463" s="803" t="s">
        <v>513</v>
      </c>
      <c r="M463" s="805">
        <v>0.1</v>
      </c>
      <c r="N463" s="70" t="s">
        <v>43</v>
      </c>
      <c r="O463" s="186">
        <v>0.1</v>
      </c>
      <c r="P463" s="186">
        <v>0.25</v>
      </c>
      <c r="Q463" s="186">
        <v>0.65</v>
      </c>
      <c r="R463" s="186">
        <v>1</v>
      </c>
      <c r="S463" s="14">
        <f t="shared" ref="S463" si="1916">SUM(O463:O463)*M463</f>
        <v>1.0000000000000002E-2</v>
      </c>
      <c r="T463" s="15">
        <f t="shared" ref="T463" si="1917">SUM(P463:P463)*M463</f>
        <v>2.5000000000000001E-2</v>
      </c>
      <c r="U463" s="15">
        <f t="shared" ref="U463" si="1918">SUM(Q463:Q463)*M463</f>
        <v>6.5000000000000002E-2</v>
      </c>
      <c r="V463" s="15">
        <f t="shared" ref="V463" si="1919">SUM(R463:R463)*M463</f>
        <v>0.1</v>
      </c>
      <c r="W463" s="103">
        <f t="shared" si="1892"/>
        <v>0.1</v>
      </c>
      <c r="X463" s="230"/>
      <c r="Y463" s="230"/>
      <c r="Z463" s="230"/>
      <c r="AA463" s="230"/>
      <c r="AB463" s="232"/>
      <c r="AC463" s="658"/>
      <c r="AD463" s="810"/>
      <c r="AE463" s="266" t="str">
        <f t="shared" ref="AE463" si="1920">+IF(O464&gt;O463,"SUPERADA",IF(O464=O463,"EQUILIBRADA",IF(O464&lt;O463,"PARA MEJORAR")))</f>
        <v>PARA MEJORAR</v>
      </c>
      <c r="AF463" s="377"/>
      <c r="AG463" s="377"/>
      <c r="AH463" s="377"/>
      <c r="AI463" s="877"/>
      <c r="AJ463" s="18"/>
      <c r="AK463" s="116"/>
      <c r="AL463" s="116"/>
      <c r="AM463" s="116"/>
      <c r="AN463" s="116"/>
      <c r="AO463" s="19"/>
    </row>
    <row r="464" spans="1:41" ht="39.950000000000003" customHeight="1" thickBot="1" x14ac:dyDescent="0.25">
      <c r="A464" s="889"/>
      <c r="B464" s="891"/>
      <c r="C464" s="849"/>
      <c r="D464" s="832"/>
      <c r="E464" s="829"/>
      <c r="F464" s="832"/>
      <c r="G464" s="842"/>
      <c r="H464" s="839"/>
      <c r="I464" s="814"/>
      <c r="J464" s="814"/>
      <c r="K464" s="817"/>
      <c r="L464" s="807"/>
      <c r="M464" s="808"/>
      <c r="N464" s="72" t="s">
        <v>49</v>
      </c>
      <c r="O464" s="136">
        <v>0</v>
      </c>
      <c r="P464" s="136">
        <v>0</v>
      </c>
      <c r="Q464" s="136">
        <v>0</v>
      </c>
      <c r="R464" s="139">
        <v>0</v>
      </c>
      <c r="S464" s="20">
        <f t="shared" ref="S464" si="1921">SUM(O464:O464)*M463</f>
        <v>0</v>
      </c>
      <c r="T464" s="21">
        <f t="shared" ref="T464" si="1922">SUM(P464:P464)*M463</f>
        <v>0</v>
      </c>
      <c r="U464" s="21">
        <f t="shared" ref="U464" si="1923">SUM(Q464:Q464)*M463</f>
        <v>0</v>
      </c>
      <c r="V464" s="21">
        <f t="shared" ref="V464" si="1924">SUM(R464:R464)*M463</f>
        <v>0</v>
      </c>
      <c r="W464" s="104">
        <f t="shared" si="1892"/>
        <v>0</v>
      </c>
      <c r="X464" s="233"/>
      <c r="Y464" s="233"/>
      <c r="Z464" s="233"/>
      <c r="AA464" s="233"/>
      <c r="AB464" s="234"/>
      <c r="AC464" s="658"/>
      <c r="AD464" s="810"/>
      <c r="AE464" s="267"/>
      <c r="AF464" s="267"/>
      <c r="AG464" s="377"/>
      <c r="AH464" s="377"/>
      <c r="AI464" s="877"/>
      <c r="AJ464" s="18"/>
      <c r="AK464" s="116"/>
      <c r="AL464" s="116"/>
      <c r="AM464" s="116"/>
      <c r="AN464" s="116"/>
      <c r="AO464" s="19"/>
    </row>
    <row r="465" spans="1:41" ht="39.950000000000003" customHeight="1" x14ac:dyDescent="0.2">
      <c r="A465" s="889"/>
      <c r="B465" s="891"/>
      <c r="C465" s="849"/>
      <c r="D465" s="832"/>
      <c r="E465" s="829"/>
      <c r="F465" s="832"/>
      <c r="G465" s="840" t="s">
        <v>514</v>
      </c>
      <c r="H465" s="837">
        <v>64</v>
      </c>
      <c r="I465" s="812" t="s">
        <v>515</v>
      </c>
      <c r="J465" s="812" t="s">
        <v>516</v>
      </c>
      <c r="K465" s="815">
        <v>0</v>
      </c>
      <c r="L465" s="818" t="s">
        <v>517</v>
      </c>
      <c r="M465" s="819">
        <v>0.2</v>
      </c>
      <c r="N465" s="73" t="s">
        <v>43</v>
      </c>
      <c r="O465" s="176">
        <v>1</v>
      </c>
      <c r="P465" s="176">
        <v>1</v>
      </c>
      <c r="Q465" s="176">
        <v>1</v>
      </c>
      <c r="R465" s="176">
        <v>1</v>
      </c>
      <c r="S465" s="14">
        <f t="shared" ref="S465" si="1925">SUM(O465:O465)*M465</f>
        <v>0.2</v>
      </c>
      <c r="T465" s="15">
        <f t="shared" ref="T465" si="1926">SUM(P465:P465)*M465</f>
        <v>0.2</v>
      </c>
      <c r="U465" s="15">
        <f t="shared" ref="U465" si="1927">SUM(Q465:Q465)*M465</f>
        <v>0.2</v>
      </c>
      <c r="V465" s="15">
        <f t="shared" ref="V465" si="1928">SUM(R465:R465)*M465</f>
        <v>0.2</v>
      </c>
      <c r="W465" s="103">
        <f t="shared" ref="W465:W470" si="1929">MAX(S465:V465)</f>
        <v>0.2</v>
      </c>
      <c r="X465" s="229">
        <f>S466+S468+S470</f>
        <v>0</v>
      </c>
      <c r="Y465" s="229">
        <f>T466+T468+T470</f>
        <v>0</v>
      </c>
      <c r="Z465" s="229">
        <f>U466+U468+U470</f>
        <v>0</v>
      </c>
      <c r="AA465" s="229">
        <f>V466+V468+V470</f>
        <v>0</v>
      </c>
      <c r="AB465" s="231">
        <f>W466+W468+W470</f>
        <v>0</v>
      </c>
      <c r="AC465" s="658"/>
      <c r="AD465" s="810"/>
      <c r="AE465" s="266" t="str">
        <f t="shared" ref="AE465" si="1930">+IF(O466&gt;O465,"SUPERADA",IF(O466=O465,"EQUILIBRADA",IF(O466&lt;O465,"PARA MEJORAR")))</f>
        <v>PARA MEJORAR</v>
      </c>
      <c r="AF465" s="266"/>
      <c r="AG465" s="377"/>
      <c r="AH465" s="377"/>
      <c r="AI465" s="877"/>
      <c r="AJ465" s="18"/>
      <c r="AK465" s="116"/>
      <c r="AL465" s="116"/>
      <c r="AM465" s="116"/>
      <c r="AN465" s="116"/>
      <c r="AO465" s="19"/>
    </row>
    <row r="466" spans="1:41" ht="39.950000000000003" customHeight="1" thickBot="1" x14ac:dyDescent="0.25">
      <c r="A466" s="889"/>
      <c r="B466" s="891"/>
      <c r="C466" s="849"/>
      <c r="D466" s="832"/>
      <c r="E466" s="829"/>
      <c r="F466" s="832"/>
      <c r="G466" s="841"/>
      <c r="H466" s="838"/>
      <c r="I466" s="813"/>
      <c r="J466" s="813"/>
      <c r="K466" s="816"/>
      <c r="L466" s="804"/>
      <c r="M466" s="806"/>
      <c r="N466" s="71" t="s">
        <v>49</v>
      </c>
      <c r="O466" s="136">
        <v>0</v>
      </c>
      <c r="P466" s="136">
        <v>0</v>
      </c>
      <c r="Q466" s="136">
        <v>0</v>
      </c>
      <c r="R466" s="139">
        <v>0</v>
      </c>
      <c r="S466" s="9">
        <f t="shared" ref="S466" si="1931">SUM(O466:O466)*M465</f>
        <v>0</v>
      </c>
      <c r="T466" s="10">
        <f t="shared" ref="T466" si="1932">SUM(P466:P466)*M465</f>
        <v>0</v>
      </c>
      <c r="U466" s="10">
        <f t="shared" ref="U466" si="1933">SUM(Q466:Q466)*M465</f>
        <v>0</v>
      </c>
      <c r="V466" s="10">
        <f t="shared" ref="V466" si="1934">SUM(R466:R466)*M465</f>
        <v>0</v>
      </c>
      <c r="W466" s="102">
        <f t="shared" si="1929"/>
        <v>0</v>
      </c>
      <c r="X466" s="230"/>
      <c r="Y466" s="230"/>
      <c r="Z466" s="230"/>
      <c r="AA466" s="230"/>
      <c r="AB466" s="232"/>
      <c r="AC466" s="658"/>
      <c r="AD466" s="810"/>
      <c r="AE466" s="267"/>
      <c r="AF466" s="377"/>
      <c r="AG466" s="377"/>
      <c r="AH466" s="377"/>
      <c r="AI466" s="877"/>
      <c r="AJ466" s="18"/>
      <c r="AK466" s="116"/>
      <c r="AL466" s="116"/>
      <c r="AM466" s="116"/>
      <c r="AN466" s="116"/>
      <c r="AO466" s="19"/>
    </row>
    <row r="467" spans="1:41" ht="39.950000000000003" customHeight="1" x14ac:dyDescent="0.2">
      <c r="A467" s="889"/>
      <c r="B467" s="891"/>
      <c r="C467" s="849"/>
      <c r="D467" s="832"/>
      <c r="E467" s="829"/>
      <c r="F467" s="832"/>
      <c r="G467" s="841"/>
      <c r="H467" s="838"/>
      <c r="I467" s="813"/>
      <c r="J467" s="813"/>
      <c r="K467" s="816"/>
      <c r="L467" s="803" t="s">
        <v>518</v>
      </c>
      <c r="M467" s="805">
        <v>0.4</v>
      </c>
      <c r="N467" s="70" t="s">
        <v>43</v>
      </c>
      <c r="O467" s="186">
        <v>0</v>
      </c>
      <c r="P467" s="186">
        <v>0.5</v>
      </c>
      <c r="Q467" s="186">
        <v>1</v>
      </c>
      <c r="R467" s="186">
        <v>1</v>
      </c>
      <c r="S467" s="14">
        <f t="shared" ref="S467" si="1935">SUM(O467:O467)*M467</f>
        <v>0</v>
      </c>
      <c r="T467" s="15">
        <f t="shared" ref="T467" si="1936">SUM(P467:P467)*M467</f>
        <v>0.2</v>
      </c>
      <c r="U467" s="15">
        <f t="shared" ref="U467" si="1937">SUM(Q467:Q467)*M467</f>
        <v>0.4</v>
      </c>
      <c r="V467" s="15">
        <f t="shared" ref="V467" si="1938">SUM(R467:R467)*M467</f>
        <v>0.4</v>
      </c>
      <c r="W467" s="103">
        <f t="shared" si="1929"/>
        <v>0.4</v>
      </c>
      <c r="X467" s="230"/>
      <c r="Y467" s="230"/>
      <c r="Z467" s="230"/>
      <c r="AA467" s="230"/>
      <c r="AB467" s="232"/>
      <c r="AC467" s="658"/>
      <c r="AD467" s="810"/>
      <c r="AE467" s="266" t="str">
        <f t="shared" ref="AE467" si="1939">+IF(O468&gt;O467,"SUPERADA",IF(O468=O467,"EQUILIBRADA",IF(O468&lt;O467,"PARA MEJORAR")))</f>
        <v>EQUILIBRADA</v>
      </c>
      <c r="AF467" s="377"/>
      <c r="AG467" s="377"/>
      <c r="AH467" s="377"/>
      <c r="AI467" s="877"/>
      <c r="AJ467" s="18"/>
      <c r="AK467" s="116"/>
      <c r="AL467" s="116"/>
      <c r="AM467" s="116"/>
      <c r="AN467" s="116"/>
      <c r="AO467" s="19"/>
    </row>
    <row r="468" spans="1:41" ht="39.950000000000003" customHeight="1" thickBot="1" x14ac:dyDescent="0.25">
      <c r="A468" s="889"/>
      <c r="B468" s="891"/>
      <c r="C468" s="849"/>
      <c r="D468" s="832"/>
      <c r="E468" s="829"/>
      <c r="F468" s="832"/>
      <c r="G468" s="841"/>
      <c r="H468" s="838"/>
      <c r="I468" s="813"/>
      <c r="J468" s="813"/>
      <c r="K468" s="816"/>
      <c r="L468" s="804"/>
      <c r="M468" s="806"/>
      <c r="N468" s="71" t="s">
        <v>49</v>
      </c>
      <c r="O468" s="136">
        <v>0</v>
      </c>
      <c r="P468" s="136">
        <v>0</v>
      </c>
      <c r="Q468" s="136">
        <v>0</v>
      </c>
      <c r="R468" s="139">
        <v>0</v>
      </c>
      <c r="S468" s="9">
        <f t="shared" ref="S468" si="1940">SUM(O468:O468)*M467</f>
        <v>0</v>
      </c>
      <c r="T468" s="10">
        <f t="shared" ref="T468" si="1941">SUM(P468:P468)*M467</f>
        <v>0</v>
      </c>
      <c r="U468" s="10">
        <f t="shared" ref="U468" si="1942">SUM(Q468:Q468)*M467</f>
        <v>0</v>
      </c>
      <c r="V468" s="10">
        <f t="shared" ref="V468" si="1943">SUM(R468:R468)*M467</f>
        <v>0</v>
      </c>
      <c r="W468" s="102">
        <f t="shared" si="1929"/>
        <v>0</v>
      </c>
      <c r="X468" s="230"/>
      <c r="Y468" s="230"/>
      <c r="Z468" s="230"/>
      <c r="AA468" s="230"/>
      <c r="AB468" s="232"/>
      <c r="AC468" s="658"/>
      <c r="AD468" s="810"/>
      <c r="AE468" s="267"/>
      <c r="AF468" s="377"/>
      <c r="AG468" s="377"/>
      <c r="AH468" s="377"/>
      <c r="AI468" s="877"/>
      <c r="AJ468" s="18"/>
      <c r="AK468" s="116"/>
      <c r="AL468" s="116"/>
      <c r="AM468" s="116"/>
      <c r="AN468" s="116"/>
      <c r="AO468" s="19"/>
    </row>
    <row r="469" spans="1:41" ht="39.950000000000003" customHeight="1" x14ac:dyDescent="0.2">
      <c r="A469" s="889"/>
      <c r="B469" s="891"/>
      <c r="C469" s="849"/>
      <c r="D469" s="832"/>
      <c r="E469" s="829"/>
      <c r="F469" s="832"/>
      <c r="G469" s="841"/>
      <c r="H469" s="838"/>
      <c r="I469" s="813"/>
      <c r="J469" s="813"/>
      <c r="K469" s="816"/>
      <c r="L469" s="803" t="s">
        <v>519</v>
      </c>
      <c r="M469" s="805">
        <v>0.4</v>
      </c>
      <c r="N469" s="70" t="s">
        <v>43</v>
      </c>
      <c r="O469" s="186">
        <v>0</v>
      </c>
      <c r="P469" s="186">
        <v>0</v>
      </c>
      <c r="Q469" s="186">
        <v>0.5</v>
      </c>
      <c r="R469" s="186">
        <v>1</v>
      </c>
      <c r="S469" s="14">
        <f t="shared" ref="S469" si="1944">SUM(O469:O469)*M469</f>
        <v>0</v>
      </c>
      <c r="T469" s="15">
        <f t="shared" ref="T469" si="1945">SUM(P469:P469)*M469</f>
        <v>0</v>
      </c>
      <c r="U469" s="15">
        <f t="shared" ref="U469" si="1946">SUM(Q469:Q469)*M469</f>
        <v>0.2</v>
      </c>
      <c r="V469" s="15">
        <f t="shared" ref="V469" si="1947">SUM(R469:R469)*M469</f>
        <v>0.4</v>
      </c>
      <c r="W469" s="103">
        <f t="shared" si="1929"/>
        <v>0.4</v>
      </c>
      <c r="X469" s="230"/>
      <c r="Y469" s="230"/>
      <c r="Z469" s="230"/>
      <c r="AA469" s="230"/>
      <c r="AB469" s="232"/>
      <c r="AC469" s="658"/>
      <c r="AD469" s="810"/>
      <c r="AE469" s="266" t="str">
        <f t="shared" ref="AE469" si="1948">+IF(O470&gt;O469,"SUPERADA",IF(O470=O469,"EQUILIBRADA",IF(O470&lt;O469,"PARA MEJORAR")))</f>
        <v>EQUILIBRADA</v>
      </c>
      <c r="AF469" s="377"/>
      <c r="AG469" s="377"/>
      <c r="AH469" s="377"/>
      <c r="AI469" s="877"/>
      <c r="AJ469" s="18"/>
      <c r="AK469" s="116"/>
      <c r="AL469" s="116"/>
      <c r="AM469" s="116"/>
      <c r="AN469" s="116"/>
      <c r="AO469" s="19"/>
    </row>
    <row r="470" spans="1:41" ht="39.950000000000003" customHeight="1" thickBot="1" x14ac:dyDescent="0.25">
      <c r="A470" s="889"/>
      <c r="B470" s="891"/>
      <c r="C470" s="849"/>
      <c r="D470" s="832"/>
      <c r="E470" s="830"/>
      <c r="F470" s="833"/>
      <c r="G470" s="842"/>
      <c r="H470" s="839"/>
      <c r="I470" s="814"/>
      <c r="J470" s="814"/>
      <c r="K470" s="817"/>
      <c r="L470" s="807"/>
      <c r="M470" s="808"/>
      <c r="N470" s="72" t="s">
        <v>49</v>
      </c>
      <c r="O470" s="136">
        <v>0</v>
      </c>
      <c r="P470" s="136">
        <v>0</v>
      </c>
      <c r="Q470" s="136">
        <v>0</v>
      </c>
      <c r="R470" s="139">
        <v>0</v>
      </c>
      <c r="S470" s="22">
        <f t="shared" ref="S470" si="1949">SUM(O470:O470)*M469</f>
        <v>0</v>
      </c>
      <c r="T470" s="23">
        <f t="shared" ref="T470" si="1950">SUM(P470:P470)*M469</f>
        <v>0</v>
      </c>
      <c r="U470" s="23">
        <f t="shared" ref="U470" si="1951">SUM(Q470:Q470)*M469</f>
        <v>0</v>
      </c>
      <c r="V470" s="23">
        <f t="shared" ref="V470" si="1952">SUM(R470:R470)*M469</f>
        <v>0</v>
      </c>
      <c r="W470" s="105">
        <f t="shared" si="1929"/>
        <v>0</v>
      </c>
      <c r="X470" s="233"/>
      <c r="Y470" s="233"/>
      <c r="Z470" s="233"/>
      <c r="AA470" s="233"/>
      <c r="AB470" s="234"/>
      <c r="AC470" s="658"/>
      <c r="AD470" s="810"/>
      <c r="AE470" s="267"/>
      <c r="AF470" s="267"/>
      <c r="AG470" s="377"/>
      <c r="AH470" s="377"/>
      <c r="AI470" s="877"/>
      <c r="AJ470" s="18"/>
      <c r="AK470" s="116"/>
      <c r="AL470" s="116"/>
      <c r="AM470" s="116"/>
      <c r="AN470" s="116"/>
      <c r="AO470" s="19"/>
    </row>
    <row r="471" spans="1:41" ht="39.950000000000003" customHeight="1" x14ac:dyDescent="0.2">
      <c r="A471" s="889"/>
      <c r="B471" s="891"/>
      <c r="C471" s="849"/>
      <c r="D471" s="832"/>
      <c r="E471" s="828">
        <v>35</v>
      </c>
      <c r="F471" s="831" t="s">
        <v>520</v>
      </c>
      <c r="G471" s="834" t="s">
        <v>521</v>
      </c>
      <c r="H471" s="837">
        <v>65</v>
      </c>
      <c r="I471" s="812" t="s">
        <v>522</v>
      </c>
      <c r="J471" s="812" t="s">
        <v>523</v>
      </c>
      <c r="K471" s="815">
        <v>0</v>
      </c>
      <c r="L471" s="818" t="s">
        <v>524</v>
      </c>
      <c r="M471" s="819">
        <v>0.2</v>
      </c>
      <c r="N471" s="73" t="s">
        <v>43</v>
      </c>
      <c r="O471" s="199">
        <v>0.3</v>
      </c>
      <c r="P471" s="196">
        <v>1</v>
      </c>
      <c r="Q471" s="196">
        <v>1</v>
      </c>
      <c r="R471" s="198">
        <v>1</v>
      </c>
      <c r="S471" s="6">
        <f t="shared" ref="S471" si="1953">SUM(O471:O471)*M471</f>
        <v>0.06</v>
      </c>
      <c r="T471" s="7">
        <f t="shared" ref="T471" si="1954">SUM(P471:P471)*M471</f>
        <v>0.2</v>
      </c>
      <c r="U471" s="7">
        <f t="shared" ref="U471" si="1955">SUM(Q471:Q471)*M471</f>
        <v>0.2</v>
      </c>
      <c r="V471" s="7">
        <f t="shared" ref="V471" si="1956">SUM(R471:R471)*M471</f>
        <v>0.2</v>
      </c>
      <c r="W471" s="101">
        <f t="shared" ref="W471:W478" si="1957">MAX(S471:V471)</f>
        <v>0.2</v>
      </c>
      <c r="X471" s="229">
        <f>+S472+S474+S476+S478</f>
        <v>0</v>
      </c>
      <c r="Y471" s="229">
        <f>+T472+T474+T476+T478</f>
        <v>0</v>
      </c>
      <c r="Z471" s="229">
        <f>+U472+U474+U476+U478</f>
        <v>0</v>
      </c>
      <c r="AA471" s="229">
        <f>+V472+V474+V476+V478</f>
        <v>0</v>
      </c>
      <c r="AB471" s="231">
        <f>+W472+W474+W476+W478</f>
        <v>0</v>
      </c>
      <c r="AC471" s="658"/>
      <c r="AD471" s="810"/>
      <c r="AE471" s="266" t="str">
        <f t="shared" ref="AE471" si="1958">+IF(O472&gt;O471,"SUPERADA",IF(O472=O471,"EQUILIBRADA",IF(O472&lt;O471,"PARA MEJORAR")))</f>
        <v>PARA MEJORAR</v>
      </c>
      <c r="AF471" s="266" t="str">
        <f>IF(COUNTIF(AE471:AE478,"PARA MEJORAR")&gt;=1,"PARA MEJORAR","BIEN")</f>
        <v>PARA MEJORAR</v>
      </c>
      <c r="AG471" s="377"/>
      <c r="AH471" s="377"/>
      <c r="AI471" s="877"/>
      <c r="AJ471" s="18"/>
      <c r="AK471" s="116"/>
      <c r="AL471" s="116"/>
      <c r="AM471" s="116"/>
      <c r="AN471" s="116"/>
      <c r="AO471" s="19"/>
    </row>
    <row r="472" spans="1:41" ht="39.950000000000003" customHeight="1" thickBot="1" x14ac:dyDescent="0.25">
      <c r="A472" s="889"/>
      <c r="B472" s="891"/>
      <c r="C472" s="849"/>
      <c r="D472" s="832"/>
      <c r="E472" s="829"/>
      <c r="F472" s="832"/>
      <c r="G472" s="835"/>
      <c r="H472" s="838"/>
      <c r="I472" s="813"/>
      <c r="J472" s="813"/>
      <c r="K472" s="816"/>
      <c r="L472" s="804"/>
      <c r="M472" s="806"/>
      <c r="N472" s="71" t="s">
        <v>49</v>
      </c>
      <c r="O472" s="136">
        <v>0</v>
      </c>
      <c r="P472" s="136">
        <v>0</v>
      </c>
      <c r="Q472" s="136">
        <v>0</v>
      </c>
      <c r="R472" s="139">
        <v>0</v>
      </c>
      <c r="S472" s="9">
        <f t="shared" ref="S472" si="1959">SUM(O472:O472)*M471</f>
        <v>0</v>
      </c>
      <c r="T472" s="10">
        <f t="shared" ref="T472" si="1960">SUM(P472:P472)*M471</f>
        <v>0</v>
      </c>
      <c r="U472" s="10">
        <f t="shared" ref="U472" si="1961">SUM(Q472:Q472)*M471</f>
        <v>0</v>
      </c>
      <c r="V472" s="10">
        <f t="shared" ref="V472" si="1962">SUM(R472:R472)*M471</f>
        <v>0</v>
      </c>
      <c r="W472" s="102">
        <f t="shared" si="1957"/>
        <v>0</v>
      </c>
      <c r="X472" s="230"/>
      <c r="Y472" s="230"/>
      <c r="Z472" s="230"/>
      <c r="AA472" s="230"/>
      <c r="AB472" s="232"/>
      <c r="AC472" s="658"/>
      <c r="AD472" s="810"/>
      <c r="AE472" s="267"/>
      <c r="AF472" s="377"/>
      <c r="AG472" s="377"/>
      <c r="AH472" s="377"/>
      <c r="AI472" s="877"/>
      <c r="AJ472" s="18"/>
      <c r="AK472" s="116"/>
      <c r="AL472" s="116"/>
      <c r="AM472" s="116"/>
      <c r="AN472" s="116"/>
      <c r="AO472" s="19"/>
    </row>
    <row r="473" spans="1:41" ht="39.950000000000003" customHeight="1" x14ac:dyDescent="0.2">
      <c r="A473" s="889"/>
      <c r="B473" s="891"/>
      <c r="C473" s="849"/>
      <c r="D473" s="832"/>
      <c r="E473" s="829"/>
      <c r="F473" s="832"/>
      <c r="G473" s="835"/>
      <c r="H473" s="838"/>
      <c r="I473" s="813"/>
      <c r="J473" s="813"/>
      <c r="K473" s="816"/>
      <c r="L473" s="803" t="s">
        <v>525</v>
      </c>
      <c r="M473" s="805">
        <v>0.4</v>
      </c>
      <c r="N473" s="70" t="s">
        <v>43</v>
      </c>
      <c r="O473" s="208">
        <v>0</v>
      </c>
      <c r="P473" s="209">
        <v>0.3</v>
      </c>
      <c r="Q473" s="209">
        <v>0.7</v>
      </c>
      <c r="R473" s="210">
        <v>1</v>
      </c>
      <c r="S473" s="14">
        <f t="shared" ref="S473" si="1963">SUM(O473:O473)*M473</f>
        <v>0</v>
      </c>
      <c r="T473" s="15">
        <f t="shared" ref="T473" si="1964">SUM(P473:P473)*M473</f>
        <v>0.12</v>
      </c>
      <c r="U473" s="15">
        <f t="shared" ref="U473" si="1965">SUM(Q473:Q473)*M473</f>
        <v>0.27999999999999997</v>
      </c>
      <c r="V473" s="15">
        <f t="shared" ref="V473" si="1966">SUM(R473:R473)*M473</f>
        <v>0.4</v>
      </c>
      <c r="W473" s="103">
        <f t="shared" si="1957"/>
        <v>0.4</v>
      </c>
      <c r="X473" s="230"/>
      <c r="Y473" s="230"/>
      <c r="Z473" s="230"/>
      <c r="AA473" s="230"/>
      <c r="AB473" s="232"/>
      <c r="AC473" s="658"/>
      <c r="AD473" s="810"/>
      <c r="AE473" s="266" t="str">
        <f t="shared" ref="AE473" si="1967">+IF(O474&gt;O473,"SUPERADA",IF(O474=O473,"EQUILIBRADA",IF(O474&lt;O473,"PARA MEJORAR")))</f>
        <v>EQUILIBRADA</v>
      </c>
      <c r="AF473" s="377"/>
      <c r="AG473" s="377"/>
      <c r="AH473" s="377"/>
      <c r="AI473" s="877"/>
      <c r="AJ473" s="18"/>
      <c r="AK473" s="116"/>
      <c r="AL473" s="116"/>
      <c r="AM473" s="116"/>
      <c r="AN473" s="116"/>
      <c r="AO473" s="19"/>
    </row>
    <row r="474" spans="1:41" ht="39.950000000000003" customHeight="1" thickBot="1" x14ac:dyDescent="0.25">
      <c r="A474" s="889"/>
      <c r="B474" s="891"/>
      <c r="C474" s="849"/>
      <c r="D474" s="832"/>
      <c r="E474" s="829"/>
      <c r="F474" s="832"/>
      <c r="G474" s="835"/>
      <c r="H474" s="838"/>
      <c r="I474" s="813"/>
      <c r="J474" s="813"/>
      <c r="K474" s="816"/>
      <c r="L474" s="804"/>
      <c r="M474" s="806"/>
      <c r="N474" s="71" t="s">
        <v>49</v>
      </c>
      <c r="O474" s="136">
        <v>0</v>
      </c>
      <c r="P474" s="136">
        <v>0</v>
      </c>
      <c r="Q474" s="136">
        <v>0</v>
      </c>
      <c r="R474" s="139">
        <v>0</v>
      </c>
      <c r="S474" s="9">
        <f t="shared" ref="S474" si="1968">SUM(O474:O474)*M473</f>
        <v>0</v>
      </c>
      <c r="T474" s="10">
        <f t="shared" ref="T474" si="1969">SUM(P474:P474)*M473</f>
        <v>0</v>
      </c>
      <c r="U474" s="10">
        <f t="shared" ref="U474" si="1970">SUM(Q474:Q474)*M473</f>
        <v>0</v>
      </c>
      <c r="V474" s="10">
        <f t="shared" ref="V474" si="1971">SUM(R474:R474)*M473</f>
        <v>0</v>
      </c>
      <c r="W474" s="102">
        <f t="shared" si="1957"/>
        <v>0</v>
      </c>
      <c r="X474" s="230"/>
      <c r="Y474" s="230"/>
      <c r="Z474" s="230"/>
      <c r="AA474" s="230"/>
      <c r="AB474" s="232"/>
      <c r="AC474" s="658"/>
      <c r="AD474" s="810"/>
      <c r="AE474" s="267"/>
      <c r="AF474" s="377"/>
      <c r="AG474" s="377"/>
      <c r="AH474" s="377"/>
      <c r="AI474" s="877"/>
      <c r="AJ474" s="18"/>
      <c r="AK474" s="116"/>
      <c r="AL474" s="116"/>
      <c r="AM474" s="116"/>
      <c r="AN474" s="116"/>
      <c r="AO474" s="19"/>
    </row>
    <row r="475" spans="1:41" ht="39.950000000000003" customHeight="1" x14ac:dyDescent="0.2">
      <c r="A475" s="889"/>
      <c r="B475" s="891"/>
      <c r="C475" s="849"/>
      <c r="D475" s="832"/>
      <c r="E475" s="829"/>
      <c r="F475" s="832"/>
      <c r="G475" s="835"/>
      <c r="H475" s="838"/>
      <c r="I475" s="813"/>
      <c r="J475" s="813"/>
      <c r="K475" s="816"/>
      <c r="L475" s="803" t="s">
        <v>526</v>
      </c>
      <c r="M475" s="805">
        <v>0.2</v>
      </c>
      <c r="N475" s="70" t="s">
        <v>43</v>
      </c>
      <c r="O475" s="208">
        <v>0</v>
      </c>
      <c r="P475" s="209">
        <v>0.3</v>
      </c>
      <c r="Q475" s="209">
        <v>0.7</v>
      </c>
      <c r="R475" s="210">
        <v>1</v>
      </c>
      <c r="S475" s="14">
        <f t="shared" ref="S475" si="1972">SUM(O475:O475)*M475</f>
        <v>0</v>
      </c>
      <c r="T475" s="15">
        <f t="shared" ref="T475" si="1973">SUM(P475:P475)*M475</f>
        <v>0.06</v>
      </c>
      <c r="U475" s="15">
        <f t="shared" ref="U475" si="1974">SUM(Q475:Q475)*M475</f>
        <v>0.13999999999999999</v>
      </c>
      <c r="V475" s="15">
        <f t="shared" ref="V475" si="1975">SUM(R475:R475)*M475</f>
        <v>0.2</v>
      </c>
      <c r="W475" s="103">
        <f t="shared" si="1957"/>
        <v>0.2</v>
      </c>
      <c r="X475" s="230"/>
      <c r="Y475" s="230"/>
      <c r="Z475" s="230"/>
      <c r="AA475" s="230"/>
      <c r="AB475" s="232"/>
      <c r="AC475" s="658"/>
      <c r="AD475" s="810"/>
      <c r="AE475" s="266" t="str">
        <f t="shared" ref="AE475" si="1976">+IF(O476&gt;O475,"SUPERADA",IF(O476=O475,"EQUILIBRADA",IF(O476&lt;O475,"PARA MEJORAR")))</f>
        <v>EQUILIBRADA</v>
      </c>
      <c r="AF475" s="377"/>
      <c r="AG475" s="377"/>
      <c r="AH475" s="377"/>
      <c r="AI475" s="877"/>
      <c r="AJ475" s="18"/>
      <c r="AK475" s="116"/>
      <c r="AL475" s="116"/>
      <c r="AM475" s="116"/>
      <c r="AN475" s="116"/>
      <c r="AO475" s="19"/>
    </row>
    <row r="476" spans="1:41" ht="39.950000000000003" customHeight="1" thickBot="1" x14ac:dyDescent="0.25">
      <c r="A476" s="889"/>
      <c r="B476" s="891"/>
      <c r="C476" s="849"/>
      <c r="D476" s="832"/>
      <c r="E476" s="829"/>
      <c r="F476" s="832"/>
      <c r="G476" s="835"/>
      <c r="H476" s="838"/>
      <c r="I476" s="813"/>
      <c r="J476" s="813"/>
      <c r="K476" s="816"/>
      <c r="L476" s="804"/>
      <c r="M476" s="806"/>
      <c r="N476" s="71" t="s">
        <v>49</v>
      </c>
      <c r="O476" s="136">
        <v>0</v>
      </c>
      <c r="P476" s="136">
        <v>0</v>
      </c>
      <c r="Q476" s="136">
        <v>0</v>
      </c>
      <c r="R476" s="139">
        <v>0</v>
      </c>
      <c r="S476" s="9">
        <f t="shared" ref="S476" si="1977">SUM(O476:O476)*M475</f>
        <v>0</v>
      </c>
      <c r="T476" s="10">
        <f t="shared" ref="T476" si="1978">SUM(P476:P476)*M475</f>
        <v>0</v>
      </c>
      <c r="U476" s="10">
        <f t="shared" ref="U476" si="1979">SUM(Q476:Q476)*M475</f>
        <v>0</v>
      </c>
      <c r="V476" s="10">
        <f t="shared" ref="V476" si="1980">SUM(R476:R476)*M475</f>
        <v>0</v>
      </c>
      <c r="W476" s="102">
        <f t="shared" si="1957"/>
        <v>0</v>
      </c>
      <c r="X476" s="230"/>
      <c r="Y476" s="230"/>
      <c r="Z476" s="230"/>
      <c r="AA476" s="230"/>
      <c r="AB476" s="232"/>
      <c r="AC476" s="658"/>
      <c r="AD476" s="810"/>
      <c r="AE476" s="267"/>
      <c r="AF476" s="377"/>
      <c r="AG476" s="377"/>
      <c r="AH476" s="377"/>
      <c r="AI476" s="877"/>
      <c r="AJ476" s="18"/>
      <c r="AK476" s="116"/>
      <c r="AL476" s="116"/>
      <c r="AM476" s="116"/>
      <c r="AN476" s="116"/>
      <c r="AO476" s="19"/>
    </row>
    <row r="477" spans="1:41" ht="39.950000000000003" customHeight="1" x14ac:dyDescent="0.2">
      <c r="A477" s="889"/>
      <c r="B477" s="891"/>
      <c r="C477" s="849"/>
      <c r="D477" s="832"/>
      <c r="E477" s="829"/>
      <c r="F477" s="832"/>
      <c r="G477" s="835"/>
      <c r="H477" s="838"/>
      <c r="I477" s="813"/>
      <c r="J477" s="813"/>
      <c r="K477" s="816"/>
      <c r="L477" s="803" t="s">
        <v>527</v>
      </c>
      <c r="M477" s="805">
        <v>0.2</v>
      </c>
      <c r="N477" s="70" t="s">
        <v>43</v>
      </c>
      <c r="O477" s="208">
        <v>0</v>
      </c>
      <c r="P477" s="209">
        <v>0.3</v>
      </c>
      <c r="Q477" s="209">
        <v>0.7</v>
      </c>
      <c r="R477" s="210">
        <v>1</v>
      </c>
      <c r="S477" s="14">
        <f t="shared" ref="S477" si="1981">SUM(O477:O477)*M477</f>
        <v>0</v>
      </c>
      <c r="T477" s="15">
        <f t="shared" ref="T477" si="1982">SUM(P477:P477)*M477</f>
        <v>0.06</v>
      </c>
      <c r="U477" s="15">
        <f t="shared" ref="U477" si="1983">SUM(Q477:Q477)*M477</f>
        <v>0.13999999999999999</v>
      </c>
      <c r="V477" s="15">
        <f t="shared" ref="V477" si="1984">SUM(R477:R477)*M477</f>
        <v>0.2</v>
      </c>
      <c r="W477" s="103">
        <f t="shared" si="1957"/>
        <v>0.2</v>
      </c>
      <c r="X477" s="230"/>
      <c r="Y477" s="230"/>
      <c r="Z477" s="230"/>
      <c r="AA477" s="230"/>
      <c r="AB477" s="232"/>
      <c r="AC477" s="658"/>
      <c r="AD477" s="810"/>
      <c r="AE477" s="266" t="str">
        <f t="shared" ref="AE477" si="1985">+IF(O478&gt;O477,"SUPERADA",IF(O478=O477,"EQUILIBRADA",IF(O478&lt;O477,"PARA MEJORAR")))</f>
        <v>EQUILIBRADA</v>
      </c>
      <c r="AF477" s="377"/>
      <c r="AG477" s="377"/>
      <c r="AH477" s="377"/>
      <c r="AI477" s="877"/>
      <c r="AJ477" s="18"/>
      <c r="AK477" s="116"/>
      <c r="AL477" s="116"/>
      <c r="AM477" s="116"/>
      <c r="AN477" s="116"/>
      <c r="AO477" s="19"/>
    </row>
    <row r="478" spans="1:41" ht="39.950000000000003" customHeight="1" thickBot="1" x14ac:dyDescent="0.25">
      <c r="A478" s="889"/>
      <c r="B478" s="891"/>
      <c r="C478" s="849"/>
      <c r="D478" s="832"/>
      <c r="E478" s="829"/>
      <c r="F478" s="832"/>
      <c r="G478" s="836"/>
      <c r="H478" s="839"/>
      <c r="I478" s="814"/>
      <c r="J478" s="814"/>
      <c r="K478" s="817"/>
      <c r="L478" s="807"/>
      <c r="M478" s="808"/>
      <c r="N478" s="72" t="s">
        <v>49</v>
      </c>
      <c r="O478" s="136">
        <v>0</v>
      </c>
      <c r="P478" s="136">
        <v>0</v>
      </c>
      <c r="Q478" s="136">
        <v>0</v>
      </c>
      <c r="R478" s="139">
        <v>0</v>
      </c>
      <c r="S478" s="20">
        <f t="shared" ref="S478" si="1986">SUM(O478:O478)*M477</f>
        <v>0</v>
      </c>
      <c r="T478" s="21">
        <f t="shared" ref="T478" si="1987">SUM(P478:P478)*M477</f>
        <v>0</v>
      </c>
      <c r="U478" s="21">
        <f t="shared" ref="U478" si="1988">SUM(Q478:Q478)*M477</f>
        <v>0</v>
      </c>
      <c r="V478" s="21">
        <f t="shared" ref="V478" si="1989">SUM(R478:R478)*M477</f>
        <v>0</v>
      </c>
      <c r="W478" s="104">
        <f t="shared" si="1957"/>
        <v>0</v>
      </c>
      <c r="X478" s="233"/>
      <c r="Y478" s="233"/>
      <c r="Z478" s="233"/>
      <c r="AA478" s="233"/>
      <c r="AB478" s="234"/>
      <c r="AC478" s="658"/>
      <c r="AD478" s="811"/>
      <c r="AE478" s="267"/>
      <c r="AF478" s="267"/>
      <c r="AG478" s="377"/>
      <c r="AH478" s="377"/>
      <c r="AI478" s="877"/>
      <c r="AJ478" s="18"/>
      <c r="AK478" s="116"/>
      <c r="AL478" s="116"/>
      <c r="AM478" s="116"/>
      <c r="AN478" s="116"/>
      <c r="AO478" s="19"/>
    </row>
    <row r="479" spans="1:41" ht="39.950000000000003" customHeight="1" x14ac:dyDescent="0.2">
      <c r="A479" s="889"/>
      <c r="B479" s="891"/>
      <c r="C479" s="849"/>
      <c r="D479" s="832"/>
      <c r="E479" s="829"/>
      <c r="F479" s="832"/>
      <c r="G479" s="834" t="s">
        <v>528</v>
      </c>
      <c r="H479" s="837">
        <v>66</v>
      </c>
      <c r="I479" s="812" t="s">
        <v>529</v>
      </c>
      <c r="J479" s="812" t="s">
        <v>523</v>
      </c>
      <c r="K479" s="815">
        <v>0</v>
      </c>
      <c r="L479" s="818" t="s">
        <v>530</v>
      </c>
      <c r="M479" s="819">
        <v>0.2</v>
      </c>
      <c r="N479" s="73" t="s">
        <v>43</v>
      </c>
      <c r="O479" s="199">
        <v>1</v>
      </c>
      <c r="P479" s="196">
        <v>1</v>
      </c>
      <c r="Q479" s="196">
        <v>1</v>
      </c>
      <c r="R479" s="198">
        <v>1</v>
      </c>
      <c r="S479" s="14">
        <f t="shared" ref="S479" si="1990">SUM(O479:O479)*M479</f>
        <v>0.2</v>
      </c>
      <c r="T479" s="15">
        <f t="shared" ref="T479" si="1991">SUM(P479:P479)*M479</f>
        <v>0.2</v>
      </c>
      <c r="U479" s="15">
        <f t="shared" ref="U479" si="1992">SUM(Q479:Q479)*M479</f>
        <v>0.2</v>
      </c>
      <c r="V479" s="15">
        <f t="shared" ref="V479" si="1993">SUM(R479:R479)*M479</f>
        <v>0.2</v>
      </c>
      <c r="W479" s="103">
        <f t="shared" ref="W479:W486" si="1994">MAX(S479:V479)</f>
        <v>0.2</v>
      </c>
      <c r="X479" s="229">
        <f>+S480+S482+S484+S486</f>
        <v>0</v>
      </c>
      <c r="Y479" s="229">
        <f>+T480+T482+T484+T486</f>
        <v>0</v>
      </c>
      <c r="Z479" s="229">
        <f>+U480+U482+U484+U486</f>
        <v>0</v>
      </c>
      <c r="AA479" s="229">
        <f>+V480+V482+V484+V486</f>
        <v>0</v>
      </c>
      <c r="AB479" s="231">
        <f>+W480+W482+W484+W486</f>
        <v>0</v>
      </c>
      <c r="AC479" s="658"/>
      <c r="AD479" s="809" t="s">
        <v>531</v>
      </c>
      <c r="AE479" s="266" t="str">
        <f t="shared" ref="AE479" si="1995">+IF(O480&gt;O479,"SUPERADA",IF(O480=O479,"EQUILIBRADA",IF(O480&lt;O479,"PARA MEJORAR")))</f>
        <v>PARA MEJORAR</v>
      </c>
      <c r="AF479" s="266"/>
      <c r="AG479" s="377"/>
      <c r="AH479" s="377"/>
      <c r="AI479" s="877"/>
      <c r="AJ479" s="18"/>
      <c r="AK479" s="116"/>
      <c r="AL479" s="116"/>
      <c r="AM479" s="116"/>
      <c r="AN479" s="116"/>
      <c r="AO479" s="19"/>
    </row>
    <row r="480" spans="1:41" ht="39.950000000000003" customHeight="1" thickBot="1" x14ac:dyDescent="0.25">
      <c r="A480" s="889"/>
      <c r="B480" s="891"/>
      <c r="C480" s="849"/>
      <c r="D480" s="832"/>
      <c r="E480" s="829"/>
      <c r="F480" s="832"/>
      <c r="G480" s="835"/>
      <c r="H480" s="838"/>
      <c r="I480" s="813"/>
      <c r="J480" s="813"/>
      <c r="K480" s="816"/>
      <c r="L480" s="804"/>
      <c r="M480" s="806"/>
      <c r="N480" s="71" t="s">
        <v>49</v>
      </c>
      <c r="O480" s="136">
        <v>0</v>
      </c>
      <c r="P480" s="136">
        <v>0</v>
      </c>
      <c r="Q480" s="136">
        <v>0</v>
      </c>
      <c r="R480" s="139">
        <v>0</v>
      </c>
      <c r="S480" s="9">
        <f t="shared" ref="S480" si="1996">SUM(O480:O480)*M479</f>
        <v>0</v>
      </c>
      <c r="T480" s="10">
        <f t="shared" ref="T480" si="1997">SUM(P480:P480)*M479</f>
        <v>0</v>
      </c>
      <c r="U480" s="10">
        <f t="shared" ref="U480" si="1998">SUM(Q480:Q480)*M479</f>
        <v>0</v>
      </c>
      <c r="V480" s="10">
        <f t="shared" ref="V480" si="1999">SUM(R480:R480)*M479</f>
        <v>0</v>
      </c>
      <c r="W480" s="102">
        <f t="shared" si="1994"/>
        <v>0</v>
      </c>
      <c r="X480" s="230"/>
      <c r="Y480" s="230"/>
      <c r="Z480" s="230"/>
      <c r="AA480" s="230"/>
      <c r="AB480" s="232"/>
      <c r="AC480" s="658"/>
      <c r="AD480" s="810"/>
      <c r="AE480" s="267"/>
      <c r="AF480" s="377"/>
      <c r="AG480" s="377"/>
      <c r="AH480" s="377"/>
      <c r="AI480" s="877"/>
      <c r="AJ480" s="18"/>
      <c r="AK480" s="116"/>
      <c r="AL480" s="116"/>
      <c r="AM480" s="116"/>
      <c r="AN480" s="116"/>
      <c r="AO480" s="19"/>
    </row>
    <row r="481" spans="1:41" ht="39.950000000000003" customHeight="1" x14ac:dyDescent="0.2">
      <c r="A481" s="889"/>
      <c r="B481" s="891"/>
      <c r="C481" s="849"/>
      <c r="D481" s="832"/>
      <c r="E481" s="829"/>
      <c r="F481" s="832"/>
      <c r="G481" s="835"/>
      <c r="H481" s="838"/>
      <c r="I481" s="813"/>
      <c r="J481" s="813"/>
      <c r="K481" s="816"/>
      <c r="L481" s="803" t="s">
        <v>532</v>
      </c>
      <c r="M481" s="805">
        <v>0.4</v>
      </c>
      <c r="N481" s="70" t="s">
        <v>43</v>
      </c>
      <c r="O481" s="208">
        <v>0.5</v>
      </c>
      <c r="P481" s="209">
        <v>1</v>
      </c>
      <c r="Q481" s="209">
        <v>1</v>
      </c>
      <c r="R481" s="210">
        <v>1</v>
      </c>
      <c r="S481" s="14">
        <f t="shared" ref="S481" si="2000">SUM(O481:O481)*M481</f>
        <v>0.2</v>
      </c>
      <c r="T481" s="15">
        <f t="shared" ref="T481" si="2001">SUM(P481:P481)*M481</f>
        <v>0.4</v>
      </c>
      <c r="U481" s="15">
        <f t="shared" ref="U481" si="2002">SUM(Q481:Q481)*M481</f>
        <v>0.4</v>
      </c>
      <c r="V481" s="15">
        <f t="shared" ref="V481" si="2003">SUM(R481:R481)*M481</f>
        <v>0.4</v>
      </c>
      <c r="W481" s="103">
        <f t="shared" si="1994"/>
        <v>0.4</v>
      </c>
      <c r="X481" s="230"/>
      <c r="Y481" s="230"/>
      <c r="Z481" s="230"/>
      <c r="AA481" s="230"/>
      <c r="AB481" s="232"/>
      <c r="AC481" s="658"/>
      <c r="AD481" s="810"/>
      <c r="AE481" s="266" t="str">
        <f t="shared" ref="AE481" si="2004">+IF(O482&gt;O481,"SUPERADA",IF(O482=O481,"EQUILIBRADA",IF(O482&lt;O481,"PARA MEJORAR")))</f>
        <v>PARA MEJORAR</v>
      </c>
      <c r="AF481" s="377"/>
      <c r="AG481" s="377"/>
      <c r="AH481" s="377"/>
      <c r="AI481" s="877"/>
      <c r="AJ481" s="18"/>
      <c r="AK481" s="116"/>
      <c r="AL481" s="116"/>
      <c r="AM481" s="116"/>
      <c r="AN481" s="116"/>
      <c r="AO481" s="19"/>
    </row>
    <row r="482" spans="1:41" ht="39.950000000000003" customHeight="1" thickBot="1" x14ac:dyDescent="0.25">
      <c r="A482" s="889"/>
      <c r="B482" s="891"/>
      <c r="C482" s="849"/>
      <c r="D482" s="832"/>
      <c r="E482" s="829"/>
      <c r="F482" s="832"/>
      <c r="G482" s="835"/>
      <c r="H482" s="838"/>
      <c r="I482" s="813"/>
      <c r="J482" s="813"/>
      <c r="K482" s="816"/>
      <c r="L482" s="804"/>
      <c r="M482" s="806"/>
      <c r="N482" s="71" t="s">
        <v>49</v>
      </c>
      <c r="O482" s="136">
        <v>0</v>
      </c>
      <c r="P482" s="136">
        <v>0</v>
      </c>
      <c r="Q482" s="136">
        <v>0</v>
      </c>
      <c r="R482" s="139">
        <v>0</v>
      </c>
      <c r="S482" s="9">
        <f t="shared" ref="S482" si="2005">SUM(O482:O482)*M481</f>
        <v>0</v>
      </c>
      <c r="T482" s="10">
        <f t="shared" ref="T482" si="2006">SUM(P482:P482)*M481</f>
        <v>0</v>
      </c>
      <c r="U482" s="10">
        <f t="shared" ref="U482" si="2007">SUM(Q482:Q482)*M481</f>
        <v>0</v>
      </c>
      <c r="V482" s="10">
        <f t="shared" ref="V482" si="2008">SUM(R482:R482)*M481</f>
        <v>0</v>
      </c>
      <c r="W482" s="102">
        <f t="shared" si="1994"/>
        <v>0</v>
      </c>
      <c r="X482" s="230"/>
      <c r="Y482" s="230"/>
      <c r="Z482" s="230"/>
      <c r="AA482" s="230"/>
      <c r="AB482" s="232"/>
      <c r="AC482" s="658"/>
      <c r="AD482" s="810"/>
      <c r="AE482" s="267"/>
      <c r="AF482" s="377"/>
      <c r="AG482" s="377"/>
      <c r="AH482" s="377"/>
      <c r="AI482" s="877"/>
      <c r="AJ482" s="18"/>
      <c r="AK482" s="116"/>
      <c r="AL482" s="116"/>
      <c r="AM482" s="116"/>
      <c r="AN482" s="116"/>
      <c r="AO482" s="19"/>
    </row>
    <row r="483" spans="1:41" ht="39.950000000000003" customHeight="1" x14ac:dyDescent="0.2">
      <c r="A483" s="889"/>
      <c r="B483" s="891"/>
      <c r="C483" s="849"/>
      <c r="D483" s="832"/>
      <c r="E483" s="829"/>
      <c r="F483" s="832"/>
      <c r="G483" s="835"/>
      <c r="H483" s="838"/>
      <c r="I483" s="813"/>
      <c r="J483" s="813"/>
      <c r="K483" s="816"/>
      <c r="L483" s="803" t="s">
        <v>533</v>
      </c>
      <c r="M483" s="805">
        <v>0.2</v>
      </c>
      <c r="N483" s="70" t="s">
        <v>43</v>
      </c>
      <c r="O483" s="208">
        <v>0</v>
      </c>
      <c r="P483" s="209">
        <v>0.3</v>
      </c>
      <c r="Q483" s="209">
        <v>0.7</v>
      </c>
      <c r="R483" s="210">
        <v>1</v>
      </c>
      <c r="S483" s="14">
        <f t="shared" ref="S483" si="2009">SUM(O483:O483)*M483</f>
        <v>0</v>
      </c>
      <c r="T483" s="15">
        <f t="shared" ref="T483" si="2010">SUM(P483:P483)*M483</f>
        <v>0.06</v>
      </c>
      <c r="U483" s="15">
        <f t="shared" ref="U483" si="2011">SUM(Q483:Q483)*M483</f>
        <v>0.13999999999999999</v>
      </c>
      <c r="V483" s="15">
        <f t="shared" ref="V483" si="2012">SUM(R483:R483)*M483</f>
        <v>0.2</v>
      </c>
      <c r="W483" s="103">
        <f t="shared" si="1994"/>
        <v>0.2</v>
      </c>
      <c r="X483" s="230"/>
      <c r="Y483" s="230"/>
      <c r="Z483" s="230"/>
      <c r="AA483" s="230"/>
      <c r="AB483" s="232"/>
      <c r="AC483" s="658"/>
      <c r="AD483" s="810"/>
      <c r="AE483" s="266" t="str">
        <f t="shared" ref="AE483" si="2013">+IF(O484&gt;O483,"SUPERADA",IF(O484=O483,"EQUILIBRADA",IF(O484&lt;O483,"PARA MEJORAR")))</f>
        <v>EQUILIBRADA</v>
      </c>
      <c r="AF483" s="377"/>
      <c r="AG483" s="377"/>
      <c r="AH483" s="377"/>
      <c r="AI483" s="877"/>
      <c r="AJ483" s="18"/>
      <c r="AK483" s="116"/>
      <c r="AL483" s="116"/>
      <c r="AM483" s="116"/>
      <c r="AN483" s="116"/>
      <c r="AO483" s="19"/>
    </row>
    <row r="484" spans="1:41" ht="39.950000000000003" customHeight="1" thickBot="1" x14ac:dyDescent="0.25">
      <c r="A484" s="889"/>
      <c r="B484" s="891"/>
      <c r="C484" s="849"/>
      <c r="D484" s="832"/>
      <c r="E484" s="829"/>
      <c r="F484" s="832"/>
      <c r="G484" s="835"/>
      <c r="H484" s="838"/>
      <c r="I484" s="813"/>
      <c r="J484" s="813"/>
      <c r="K484" s="816"/>
      <c r="L484" s="804"/>
      <c r="M484" s="806"/>
      <c r="N484" s="71" t="s">
        <v>49</v>
      </c>
      <c r="O484" s="136">
        <v>0</v>
      </c>
      <c r="P484" s="136">
        <v>0</v>
      </c>
      <c r="Q484" s="136">
        <v>0</v>
      </c>
      <c r="R484" s="139">
        <v>0</v>
      </c>
      <c r="S484" s="9">
        <f t="shared" ref="S484" si="2014">SUM(O484:O484)*M483</f>
        <v>0</v>
      </c>
      <c r="T484" s="10">
        <f t="shared" ref="T484" si="2015">SUM(P484:P484)*M483</f>
        <v>0</v>
      </c>
      <c r="U484" s="10">
        <f t="shared" ref="U484" si="2016">SUM(Q484:Q484)*M483</f>
        <v>0</v>
      </c>
      <c r="V484" s="10">
        <f t="shared" ref="V484" si="2017">SUM(R484:R484)*M483</f>
        <v>0</v>
      </c>
      <c r="W484" s="102">
        <f t="shared" si="1994"/>
        <v>0</v>
      </c>
      <c r="X484" s="230"/>
      <c r="Y484" s="230"/>
      <c r="Z484" s="230"/>
      <c r="AA484" s="230"/>
      <c r="AB484" s="232"/>
      <c r="AC484" s="658"/>
      <c r="AD484" s="810"/>
      <c r="AE484" s="267"/>
      <c r="AF484" s="377"/>
      <c r="AG484" s="377"/>
      <c r="AH484" s="377"/>
      <c r="AI484" s="877"/>
      <c r="AJ484" s="18"/>
      <c r="AK484" s="116"/>
      <c r="AL484" s="116"/>
      <c r="AM484" s="116"/>
      <c r="AN484" s="116"/>
      <c r="AO484" s="19"/>
    </row>
    <row r="485" spans="1:41" ht="39.950000000000003" customHeight="1" x14ac:dyDescent="0.2">
      <c r="A485" s="889"/>
      <c r="B485" s="891"/>
      <c r="C485" s="849"/>
      <c r="D485" s="832"/>
      <c r="E485" s="829"/>
      <c r="F485" s="832"/>
      <c r="G485" s="835"/>
      <c r="H485" s="838"/>
      <c r="I485" s="813"/>
      <c r="J485" s="813"/>
      <c r="K485" s="816"/>
      <c r="L485" s="803" t="s">
        <v>534</v>
      </c>
      <c r="M485" s="805">
        <v>0.2</v>
      </c>
      <c r="N485" s="70" t="s">
        <v>43</v>
      </c>
      <c r="O485" s="208">
        <v>0</v>
      </c>
      <c r="P485" s="209">
        <v>0.3</v>
      </c>
      <c r="Q485" s="209">
        <v>0.7</v>
      </c>
      <c r="R485" s="210">
        <v>1</v>
      </c>
      <c r="S485" s="14">
        <f t="shared" ref="S485" si="2018">SUM(O485:O485)*M485</f>
        <v>0</v>
      </c>
      <c r="T485" s="15">
        <f t="shared" ref="T485" si="2019">SUM(P485:P485)*M485</f>
        <v>0.06</v>
      </c>
      <c r="U485" s="15">
        <f t="shared" ref="U485" si="2020">SUM(Q485:Q485)*M485</f>
        <v>0.13999999999999999</v>
      </c>
      <c r="V485" s="15">
        <f t="shared" ref="V485" si="2021">SUM(R485:R485)*M485</f>
        <v>0.2</v>
      </c>
      <c r="W485" s="103">
        <f t="shared" si="1994"/>
        <v>0.2</v>
      </c>
      <c r="X485" s="230"/>
      <c r="Y485" s="230"/>
      <c r="Z485" s="230"/>
      <c r="AA485" s="230"/>
      <c r="AB485" s="232"/>
      <c r="AC485" s="658"/>
      <c r="AD485" s="810"/>
      <c r="AE485" s="266" t="str">
        <f t="shared" ref="AE485" si="2022">+IF(O486&gt;O485,"SUPERADA",IF(O486=O485,"EQUILIBRADA",IF(O486&lt;O485,"PARA MEJORAR")))</f>
        <v>EQUILIBRADA</v>
      </c>
      <c r="AF485" s="377"/>
      <c r="AG485" s="377"/>
      <c r="AH485" s="377"/>
      <c r="AI485" s="877"/>
      <c r="AJ485" s="18"/>
      <c r="AK485" s="116"/>
      <c r="AL485" s="116"/>
      <c r="AM485" s="116"/>
      <c r="AN485" s="116"/>
      <c r="AO485" s="19"/>
    </row>
    <row r="486" spans="1:41" ht="39.950000000000003" customHeight="1" thickBot="1" x14ac:dyDescent="0.25">
      <c r="A486" s="889"/>
      <c r="B486" s="891"/>
      <c r="C486" s="849"/>
      <c r="D486" s="832"/>
      <c r="E486" s="830"/>
      <c r="F486" s="833"/>
      <c r="G486" s="836"/>
      <c r="H486" s="839"/>
      <c r="I486" s="814"/>
      <c r="J486" s="814"/>
      <c r="K486" s="817"/>
      <c r="L486" s="807"/>
      <c r="M486" s="808"/>
      <c r="N486" s="72" t="s">
        <v>49</v>
      </c>
      <c r="O486" s="136">
        <v>0</v>
      </c>
      <c r="P486" s="136">
        <v>0</v>
      </c>
      <c r="Q486" s="136">
        <v>0</v>
      </c>
      <c r="R486" s="139">
        <v>0</v>
      </c>
      <c r="S486" s="22">
        <f t="shared" ref="S486" si="2023">SUM(O486:O486)*M485</f>
        <v>0</v>
      </c>
      <c r="T486" s="23">
        <f t="shared" ref="T486" si="2024">SUM(P486:P486)*M485</f>
        <v>0</v>
      </c>
      <c r="U486" s="23">
        <f t="shared" ref="U486" si="2025">SUM(Q486:Q486)*M485</f>
        <v>0</v>
      </c>
      <c r="V486" s="23">
        <f t="shared" ref="V486" si="2026">SUM(R486:R486)*M485</f>
        <v>0</v>
      </c>
      <c r="W486" s="105">
        <f t="shared" si="1994"/>
        <v>0</v>
      </c>
      <c r="X486" s="233"/>
      <c r="Y486" s="233"/>
      <c r="Z486" s="233"/>
      <c r="AA486" s="233"/>
      <c r="AB486" s="234"/>
      <c r="AC486" s="658"/>
      <c r="AD486" s="811"/>
      <c r="AE486" s="267"/>
      <c r="AF486" s="267"/>
      <c r="AG486" s="377"/>
      <c r="AH486" s="377"/>
      <c r="AI486" s="877"/>
      <c r="AJ486" s="18"/>
      <c r="AK486" s="116"/>
      <c r="AL486" s="116"/>
      <c r="AM486" s="116"/>
      <c r="AN486" s="116"/>
      <c r="AO486" s="19"/>
    </row>
    <row r="487" spans="1:41" ht="39.950000000000003" customHeight="1" x14ac:dyDescent="0.2">
      <c r="A487" s="889"/>
      <c r="B487" s="891"/>
      <c r="C487" s="458"/>
      <c r="D487" s="460"/>
      <c r="E487" s="462"/>
      <c r="F487" s="464"/>
      <c r="G487" s="466" t="s">
        <v>149</v>
      </c>
      <c r="H487" s="468">
        <v>67</v>
      </c>
      <c r="I487" s="470" t="s">
        <v>150</v>
      </c>
      <c r="J487" s="412" t="s">
        <v>151</v>
      </c>
      <c r="K487" s="414">
        <v>0</v>
      </c>
      <c r="L487" s="416" t="s">
        <v>152</v>
      </c>
      <c r="M487" s="418">
        <v>1</v>
      </c>
      <c r="N487" s="73" t="s">
        <v>43</v>
      </c>
      <c r="O487" s="199">
        <v>0</v>
      </c>
      <c r="P487" s="196">
        <v>0</v>
      </c>
      <c r="Q487" s="197">
        <v>0.3</v>
      </c>
      <c r="R487" s="198">
        <v>1</v>
      </c>
      <c r="S487" s="6">
        <f t="shared" ref="S487" si="2027">SUM(O487:O487)*M487</f>
        <v>0</v>
      </c>
      <c r="T487" s="7">
        <f t="shared" ref="T487" si="2028">SUM(P487:P487)*M487</f>
        <v>0</v>
      </c>
      <c r="U487" s="7">
        <f t="shared" ref="U487" si="2029">SUM(Q487:Q487)*M487</f>
        <v>0.3</v>
      </c>
      <c r="V487" s="7">
        <f t="shared" ref="V487" si="2030">SUM(R487:R487)*M487</f>
        <v>1</v>
      </c>
      <c r="W487" s="101">
        <f t="shared" ref="W487:W502" si="2031">MAX(S487:V487)</f>
        <v>1</v>
      </c>
      <c r="X487" s="235">
        <f>+S488</f>
        <v>0</v>
      </c>
      <c r="Y487" s="235">
        <f>+T488</f>
        <v>0</v>
      </c>
      <c r="Z487" s="235">
        <f>+U488</f>
        <v>0</v>
      </c>
      <c r="AA487" s="235">
        <f>+V488</f>
        <v>0</v>
      </c>
      <c r="AB487" s="238">
        <f>+W488</f>
        <v>0</v>
      </c>
      <c r="AC487" s="658"/>
      <c r="AD487" s="410" t="s">
        <v>535</v>
      </c>
      <c r="AE487" s="266" t="str">
        <f t="shared" ref="AE487" si="2032">+IF(O488&gt;O487,"SUPERADA",IF(O488=O487,"EQUILIBRADA",IF(O488&lt;O487,"PARA MEJORAR")))</f>
        <v>EQUILIBRADA</v>
      </c>
      <c r="AF487" s="266" t="str">
        <f>IF(COUNTIF(AE487:AE488,"PARA MEJORAR")&gt;=1,"PARA MEJORAR","BIEN")</f>
        <v>BIEN</v>
      </c>
      <c r="AG487" s="266" t="str">
        <f>IF(COUNTIF(AF487:AF488,"PARA MEJORAR")&gt;=1,"PARA MEJORAR","BIEN")</f>
        <v>BIEN</v>
      </c>
      <c r="AH487" s="377"/>
      <c r="AI487" s="877"/>
      <c r="AJ487" s="27"/>
      <c r="AK487" s="28"/>
      <c r="AL487" s="28"/>
      <c r="AM487" s="28"/>
      <c r="AN487" s="28"/>
      <c r="AO487" s="29"/>
    </row>
    <row r="488" spans="1:41" ht="39.950000000000003" customHeight="1" thickBot="1" x14ac:dyDescent="0.25">
      <c r="A488" s="889"/>
      <c r="B488" s="891"/>
      <c r="C488" s="459"/>
      <c r="D488" s="461"/>
      <c r="E488" s="463"/>
      <c r="F488" s="465"/>
      <c r="G488" s="467"/>
      <c r="H488" s="469"/>
      <c r="I488" s="471"/>
      <c r="J488" s="413"/>
      <c r="K488" s="415"/>
      <c r="L488" s="417"/>
      <c r="M488" s="419"/>
      <c r="N488" s="72" t="s">
        <v>49</v>
      </c>
      <c r="O488" s="160">
        <v>0</v>
      </c>
      <c r="P488" s="156">
        <v>0</v>
      </c>
      <c r="Q488" s="145">
        <v>0</v>
      </c>
      <c r="R488" s="157">
        <v>0</v>
      </c>
      <c r="S488" s="20">
        <f t="shared" ref="S488" si="2033">SUM(O488:O488)*M487</f>
        <v>0</v>
      </c>
      <c r="T488" s="21">
        <f t="shared" ref="T488" si="2034">SUM(P488:P488)*M487</f>
        <v>0</v>
      </c>
      <c r="U488" s="21">
        <f t="shared" ref="U488" si="2035">SUM(Q488:Q488)*M487</f>
        <v>0</v>
      </c>
      <c r="V488" s="21">
        <f t="shared" ref="V488" si="2036">SUM(R488:R488)*M487</f>
        <v>0</v>
      </c>
      <c r="W488" s="104">
        <f t="shared" si="2031"/>
        <v>0</v>
      </c>
      <c r="X488" s="237"/>
      <c r="Y488" s="237"/>
      <c r="Z488" s="237"/>
      <c r="AA488" s="237"/>
      <c r="AB488" s="432"/>
      <c r="AC488" s="658"/>
      <c r="AD488" s="411"/>
      <c r="AE488" s="267"/>
      <c r="AF488" s="377"/>
      <c r="AG488" s="377"/>
      <c r="AH488" s="377"/>
      <c r="AI488" s="877"/>
      <c r="AJ488" s="18"/>
      <c r="AK488" s="116"/>
      <c r="AL488" s="116"/>
      <c r="AM488" s="116"/>
      <c r="AN488" s="116"/>
      <c r="AO488" s="19"/>
    </row>
    <row r="489" spans="1:41" ht="39.950000000000003" customHeight="1" x14ac:dyDescent="0.2">
      <c r="A489" s="820" t="s">
        <v>35</v>
      </c>
      <c r="B489" s="822" t="s">
        <v>536</v>
      </c>
      <c r="C489" s="824">
        <v>29</v>
      </c>
      <c r="D489" s="826" t="s">
        <v>537</v>
      </c>
      <c r="E489" s="705">
        <v>36</v>
      </c>
      <c r="F489" s="718" t="s">
        <v>538</v>
      </c>
      <c r="G489" s="782" t="s">
        <v>539</v>
      </c>
      <c r="H489" s="724">
        <v>68</v>
      </c>
      <c r="I489" s="786" t="s">
        <v>540</v>
      </c>
      <c r="J489" s="786" t="s">
        <v>541</v>
      </c>
      <c r="K489" s="439">
        <v>0</v>
      </c>
      <c r="L489" s="779" t="s">
        <v>542</v>
      </c>
      <c r="M489" s="702">
        <v>0.15</v>
      </c>
      <c r="N489" s="70" t="s">
        <v>43</v>
      </c>
      <c r="O489" s="199">
        <v>0</v>
      </c>
      <c r="P489" s="196">
        <v>0</v>
      </c>
      <c r="Q489" s="196">
        <v>0</v>
      </c>
      <c r="R489" s="198">
        <v>1</v>
      </c>
      <c r="S489" s="6">
        <f t="shared" ref="S489" si="2037">SUM(O489:O489)*M489</f>
        <v>0</v>
      </c>
      <c r="T489" s="7">
        <f t="shared" ref="T489" si="2038">SUM(P489:P489)*M489</f>
        <v>0</v>
      </c>
      <c r="U489" s="7">
        <f t="shared" ref="U489" si="2039">SUM(Q489:Q489)*M489</f>
        <v>0</v>
      </c>
      <c r="V489" s="7">
        <f t="shared" ref="V489" si="2040">SUM(R489:R489)*M489</f>
        <v>0.15</v>
      </c>
      <c r="W489" s="101">
        <f t="shared" si="2031"/>
        <v>0.15</v>
      </c>
      <c r="X489" s="235">
        <f>S490+S492+S494+S496+S498+S500+S502</f>
        <v>0</v>
      </c>
      <c r="Y489" s="235">
        <f>T490+T492+T494+T496+T498+T500+T502</f>
        <v>0</v>
      </c>
      <c r="Z489" s="235">
        <f>U490+U492+U494+U496+U498+U500+U502</f>
        <v>0</v>
      </c>
      <c r="AA489" s="235">
        <f>V490+V492+V494+V496+V498+V500+V502</f>
        <v>0</v>
      </c>
      <c r="AB489" s="238">
        <f>W490+W492+W494+W496+W498+W500+W502</f>
        <v>0</v>
      </c>
      <c r="AC489" s="559" t="s">
        <v>543</v>
      </c>
      <c r="AD489" s="433" t="s">
        <v>544</v>
      </c>
      <c r="AE489" s="266" t="str">
        <f t="shared" ref="AE489" si="2041">+IF(O490&gt;O489,"SUPERADA",IF(O490=O489,"EQUILIBRADA",IF(O490&lt;O489,"PARA MEJORAR")))</f>
        <v>EQUILIBRADA</v>
      </c>
      <c r="AF489" s="266" t="str">
        <f>IF(COUNTIF(AE489:AE502,"PARA MEJORAR")&gt;=1,"PARA MEJORAR","BIEN")</f>
        <v>PARA MEJORAR</v>
      </c>
      <c r="AG489" s="662" t="str">
        <f>IF(COUNTIF(AF489:AF524,"PARA MEJORAR")&gt;=1,"PARA MEJORAR","BIEN")</f>
        <v>PARA MEJORAR</v>
      </c>
      <c r="AH489" s="661" t="str">
        <f>IF(COUNTIF(AG489:AG586,"PARA MEJORAR")&gt;=1,"PARA MEJORAR","BIEN")</f>
        <v>PARA MEJORAR</v>
      </c>
      <c r="AI489" s="775" t="s">
        <v>545</v>
      </c>
      <c r="AJ489" s="30"/>
      <c r="AK489" s="31"/>
      <c r="AL489" s="31"/>
      <c r="AM489" s="31"/>
      <c r="AN489" s="31"/>
      <c r="AO489" s="32"/>
    </row>
    <row r="490" spans="1:41" ht="39.950000000000003" customHeight="1" thickBot="1" x14ac:dyDescent="0.25">
      <c r="A490" s="821"/>
      <c r="B490" s="823"/>
      <c r="C490" s="825"/>
      <c r="D490" s="827"/>
      <c r="E490" s="706"/>
      <c r="F490" s="719"/>
      <c r="G490" s="783"/>
      <c r="H490" s="725"/>
      <c r="I490" s="787"/>
      <c r="J490" s="787"/>
      <c r="K490" s="717"/>
      <c r="L490" s="777"/>
      <c r="M490" s="699"/>
      <c r="N490" s="71" t="s">
        <v>49</v>
      </c>
      <c r="O490" s="135">
        <v>0</v>
      </c>
      <c r="P490" s="136">
        <v>0</v>
      </c>
      <c r="Q490" s="136">
        <v>0</v>
      </c>
      <c r="R490" s="139">
        <v>0</v>
      </c>
      <c r="S490" s="9">
        <f t="shared" ref="S490" si="2042">SUM(O490:O490)*M489</f>
        <v>0</v>
      </c>
      <c r="T490" s="10">
        <f t="shared" ref="T490" si="2043">SUM(P490:P490)*M489</f>
        <v>0</v>
      </c>
      <c r="U490" s="10">
        <f t="shared" ref="U490" si="2044">SUM(Q490:Q490)*M489</f>
        <v>0</v>
      </c>
      <c r="V490" s="10">
        <f t="shared" ref="V490" si="2045">SUM(R490:R490)*M489</f>
        <v>0</v>
      </c>
      <c r="W490" s="102">
        <f t="shared" si="2031"/>
        <v>0</v>
      </c>
      <c r="X490" s="236"/>
      <c r="Y490" s="236"/>
      <c r="Z490" s="236"/>
      <c r="AA490" s="236"/>
      <c r="AB490" s="239"/>
      <c r="AC490" s="559"/>
      <c r="AD490" s="727"/>
      <c r="AE490" s="267"/>
      <c r="AF490" s="377"/>
      <c r="AG490" s="662"/>
      <c r="AH490" s="662"/>
      <c r="AI490" s="776"/>
      <c r="AJ490" s="38"/>
      <c r="AK490" s="120"/>
      <c r="AL490" s="120"/>
      <c r="AM490" s="120"/>
      <c r="AN490" s="120"/>
      <c r="AO490" s="39"/>
    </row>
    <row r="491" spans="1:41" ht="39.950000000000003" customHeight="1" x14ac:dyDescent="0.2">
      <c r="A491" s="821"/>
      <c r="B491" s="823"/>
      <c r="C491" s="825"/>
      <c r="D491" s="827"/>
      <c r="E491" s="706"/>
      <c r="F491" s="719"/>
      <c r="G491" s="783"/>
      <c r="H491" s="725"/>
      <c r="I491" s="787"/>
      <c r="J491" s="787"/>
      <c r="K491" s="717"/>
      <c r="L491" s="777" t="s">
        <v>546</v>
      </c>
      <c r="M491" s="699">
        <v>0.15</v>
      </c>
      <c r="N491" s="70" t="s">
        <v>43</v>
      </c>
      <c r="O491" s="208">
        <v>0</v>
      </c>
      <c r="P491" s="209">
        <v>0</v>
      </c>
      <c r="Q491" s="209">
        <v>0</v>
      </c>
      <c r="R491" s="210">
        <v>1</v>
      </c>
      <c r="S491" s="14">
        <f t="shared" ref="S491" si="2046">SUM(O491:O491)*M491</f>
        <v>0</v>
      </c>
      <c r="T491" s="15">
        <f t="shared" ref="T491" si="2047">SUM(P491:P491)*M491</f>
        <v>0</v>
      </c>
      <c r="U491" s="15">
        <f t="shared" ref="U491" si="2048">SUM(Q491:Q491)*M491</f>
        <v>0</v>
      </c>
      <c r="V491" s="15">
        <f t="shared" ref="V491" si="2049">SUM(R491:R491)*M491</f>
        <v>0.15</v>
      </c>
      <c r="W491" s="103">
        <f t="shared" si="2031"/>
        <v>0.15</v>
      </c>
      <c r="X491" s="236"/>
      <c r="Y491" s="236"/>
      <c r="Z491" s="236"/>
      <c r="AA491" s="236"/>
      <c r="AB491" s="239"/>
      <c r="AC491" s="559"/>
      <c r="AD491" s="727"/>
      <c r="AE491" s="266" t="str">
        <f t="shared" ref="AE491" si="2050">+IF(O492&gt;O491,"SUPERADA",IF(O492=O491,"EQUILIBRADA",IF(O492&lt;O491,"PARA MEJORAR")))</f>
        <v>EQUILIBRADA</v>
      </c>
      <c r="AF491" s="377"/>
      <c r="AG491" s="662"/>
      <c r="AH491" s="662"/>
      <c r="AI491" s="776"/>
      <c r="AJ491" s="33"/>
      <c r="AK491" s="118"/>
      <c r="AL491" s="118"/>
      <c r="AM491" s="118"/>
      <c r="AN491" s="118"/>
      <c r="AO491" s="34"/>
    </row>
    <row r="492" spans="1:41" ht="39.950000000000003" customHeight="1" thickBot="1" x14ac:dyDescent="0.25">
      <c r="A492" s="821"/>
      <c r="B492" s="823"/>
      <c r="C492" s="825"/>
      <c r="D492" s="827"/>
      <c r="E492" s="706"/>
      <c r="F492" s="719"/>
      <c r="G492" s="783"/>
      <c r="H492" s="725"/>
      <c r="I492" s="787"/>
      <c r="J492" s="787"/>
      <c r="K492" s="717"/>
      <c r="L492" s="777"/>
      <c r="M492" s="699"/>
      <c r="N492" s="71" t="s">
        <v>49</v>
      </c>
      <c r="O492" s="135">
        <v>0</v>
      </c>
      <c r="P492" s="136">
        <v>0</v>
      </c>
      <c r="Q492" s="136">
        <v>0</v>
      </c>
      <c r="R492" s="139">
        <v>0</v>
      </c>
      <c r="S492" s="9">
        <f t="shared" ref="S492" si="2051">SUM(O492:O492)*M491</f>
        <v>0</v>
      </c>
      <c r="T492" s="10">
        <f t="shared" ref="T492" si="2052">SUM(P492:P492)*M491</f>
        <v>0</v>
      </c>
      <c r="U492" s="10">
        <f t="shared" ref="U492" si="2053">SUM(Q492:Q492)*M491</f>
        <v>0</v>
      </c>
      <c r="V492" s="10">
        <f t="shared" ref="V492" si="2054">SUM(R492:R492)*M491</f>
        <v>0</v>
      </c>
      <c r="W492" s="102">
        <f t="shared" si="2031"/>
        <v>0</v>
      </c>
      <c r="X492" s="236"/>
      <c r="Y492" s="236"/>
      <c r="Z492" s="236"/>
      <c r="AA492" s="236"/>
      <c r="AB492" s="239"/>
      <c r="AC492" s="559"/>
      <c r="AD492" s="727"/>
      <c r="AE492" s="267"/>
      <c r="AF492" s="377"/>
      <c r="AG492" s="662"/>
      <c r="AH492" s="662"/>
      <c r="AI492" s="776"/>
      <c r="AJ492" s="33"/>
      <c r="AK492" s="118"/>
      <c r="AL492" s="118"/>
      <c r="AM492" s="118"/>
      <c r="AN492" s="118"/>
      <c r="AO492" s="34"/>
    </row>
    <row r="493" spans="1:41" ht="39.950000000000003" customHeight="1" x14ac:dyDescent="0.2">
      <c r="A493" s="821"/>
      <c r="B493" s="823"/>
      <c r="C493" s="825"/>
      <c r="D493" s="827"/>
      <c r="E493" s="706"/>
      <c r="F493" s="719"/>
      <c r="G493" s="783"/>
      <c r="H493" s="725"/>
      <c r="I493" s="787"/>
      <c r="J493" s="787"/>
      <c r="K493" s="717"/>
      <c r="L493" s="777" t="s">
        <v>547</v>
      </c>
      <c r="M493" s="699">
        <v>0.1</v>
      </c>
      <c r="N493" s="70" t="s">
        <v>43</v>
      </c>
      <c r="O493" s="208">
        <v>0</v>
      </c>
      <c r="P493" s="209">
        <v>0</v>
      </c>
      <c r="Q493" s="209">
        <v>0</v>
      </c>
      <c r="R493" s="210">
        <v>1</v>
      </c>
      <c r="S493" s="14">
        <f t="shared" ref="S493" si="2055">SUM(O493:O493)*M493</f>
        <v>0</v>
      </c>
      <c r="T493" s="15">
        <f t="shared" ref="T493" si="2056">SUM(P493:P493)*M493</f>
        <v>0</v>
      </c>
      <c r="U493" s="15">
        <f t="shared" ref="U493" si="2057">SUM(Q493:Q493)*M493</f>
        <v>0</v>
      </c>
      <c r="V493" s="15">
        <f t="shared" ref="V493" si="2058">SUM(R493:R493)*M493</f>
        <v>0.1</v>
      </c>
      <c r="W493" s="103">
        <f t="shared" si="2031"/>
        <v>0.1</v>
      </c>
      <c r="X493" s="236"/>
      <c r="Y493" s="236"/>
      <c r="Z493" s="236"/>
      <c r="AA493" s="236"/>
      <c r="AB493" s="239"/>
      <c r="AC493" s="559"/>
      <c r="AD493" s="727"/>
      <c r="AE493" s="266" t="str">
        <f t="shared" ref="AE493" si="2059">+IF(O494&gt;O493,"SUPERADA",IF(O494=O493,"EQUILIBRADA",IF(O494&lt;O493,"PARA MEJORAR")))</f>
        <v>EQUILIBRADA</v>
      </c>
      <c r="AF493" s="377"/>
      <c r="AG493" s="662"/>
      <c r="AH493" s="662"/>
      <c r="AI493" s="776"/>
      <c r="AJ493" s="33"/>
      <c r="AK493" s="118"/>
      <c r="AL493" s="118"/>
      <c r="AM493" s="118"/>
      <c r="AN493" s="118"/>
      <c r="AO493" s="34"/>
    </row>
    <row r="494" spans="1:41" ht="39.950000000000003" customHeight="1" thickBot="1" x14ac:dyDescent="0.25">
      <c r="A494" s="821"/>
      <c r="B494" s="823"/>
      <c r="C494" s="825"/>
      <c r="D494" s="827"/>
      <c r="E494" s="706"/>
      <c r="F494" s="719"/>
      <c r="G494" s="783"/>
      <c r="H494" s="725"/>
      <c r="I494" s="787"/>
      <c r="J494" s="787"/>
      <c r="K494" s="717"/>
      <c r="L494" s="777"/>
      <c r="M494" s="699"/>
      <c r="N494" s="71" t="s">
        <v>49</v>
      </c>
      <c r="O494" s="135">
        <v>0</v>
      </c>
      <c r="P494" s="136">
        <v>0</v>
      </c>
      <c r="Q494" s="136">
        <v>0</v>
      </c>
      <c r="R494" s="139">
        <v>0</v>
      </c>
      <c r="S494" s="9">
        <f t="shared" ref="S494" si="2060">SUM(O494:O494)*M493</f>
        <v>0</v>
      </c>
      <c r="T494" s="10">
        <f t="shared" ref="T494" si="2061">SUM(P494:P494)*M493</f>
        <v>0</v>
      </c>
      <c r="U494" s="10">
        <f t="shared" ref="U494" si="2062">SUM(Q494:Q494)*M493</f>
        <v>0</v>
      </c>
      <c r="V494" s="10">
        <f t="shared" ref="V494" si="2063">SUM(R494:R494)*M493</f>
        <v>0</v>
      </c>
      <c r="W494" s="102">
        <f t="shared" si="2031"/>
        <v>0</v>
      </c>
      <c r="X494" s="236"/>
      <c r="Y494" s="236"/>
      <c r="Z494" s="236"/>
      <c r="AA494" s="236"/>
      <c r="AB494" s="239"/>
      <c r="AC494" s="559"/>
      <c r="AD494" s="727"/>
      <c r="AE494" s="267"/>
      <c r="AF494" s="377"/>
      <c r="AG494" s="662"/>
      <c r="AH494" s="662"/>
      <c r="AI494" s="776"/>
      <c r="AJ494" s="33"/>
      <c r="AK494" s="118"/>
      <c r="AL494" s="118"/>
      <c r="AM494" s="118"/>
      <c r="AN494" s="118"/>
      <c r="AO494" s="34"/>
    </row>
    <row r="495" spans="1:41" ht="39.950000000000003" customHeight="1" x14ac:dyDescent="0.2">
      <c r="A495" s="821"/>
      <c r="B495" s="823"/>
      <c r="C495" s="825"/>
      <c r="D495" s="827"/>
      <c r="E495" s="706"/>
      <c r="F495" s="719"/>
      <c r="G495" s="783"/>
      <c r="H495" s="725"/>
      <c r="I495" s="787" t="s">
        <v>548</v>
      </c>
      <c r="J495" s="787" t="s">
        <v>549</v>
      </c>
      <c r="K495" s="789">
        <v>0</v>
      </c>
      <c r="L495" s="777" t="s">
        <v>550</v>
      </c>
      <c r="M495" s="699">
        <v>0.1</v>
      </c>
      <c r="N495" s="70" t="s">
        <v>43</v>
      </c>
      <c r="O495" s="208">
        <v>1</v>
      </c>
      <c r="P495" s="209">
        <v>1</v>
      </c>
      <c r="Q495" s="209">
        <v>1</v>
      </c>
      <c r="R495" s="210">
        <v>1</v>
      </c>
      <c r="S495" s="14">
        <f t="shared" ref="S495" si="2064">SUM(O495:O495)*M495</f>
        <v>0.1</v>
      </c>
      <c r="T495" s="15">
        <f t="shared" ref="T495" si="2065">SUM(P495:P495)*M495</f>
        <v>0.1</v>
      </c>
      <c r="U495" s="15">
        <f t="shared" ref="U495" si="2066">SUM(Q495:Q495)*M495</f>
        <v>0.1</v>
      </c>
      <c r="V495" s="15">
        <f t="shared" ref="V495" si="2067">SUM(R495:R495)*M495</f>
        <v>0.1</v>
      </c>
      <c r="W495" s="103">
        <f t="shared" si="2031"/>
        <v>0.1</v>
      </c>
      <c r="X495" s="236"/>
      <c r="Y495" s="236"/>
      <c r="Z495" s="236"/>
      <c r="AA495" s="236"/>
      <c r="AB495" s="239"/>
      <c r="AC495" s="559"/>
      <c r="AD495" s="727"/>
      <c r="AE495" s="266" t="str">
        <f t="shared" ref="AE495" si="2068">+IF(O496&gt;O495,"SUPERADA",IF(O496=O495,"EQUILIBRADA",IF(O496&lt;O495,"PARA MEJORAR")))</f>
        <v>PARA MEJORAR</v>
      </c>
      <c r="AF495" s="377"/>
      <c r="AG495" s="662"/>
      <c r="AH495" s="662"/>
      <c r="AI495" s="776"/>
      <c r="AJ495" s="33"/>
      <c r="AK495" s="118"/>
      <c r="AL495" s="118"/>
      <c r="AM495" s="118"/>
      <c r="AN495" s="118"/>
      <c r="AO495" s="34"/>
    </row>
    <row r="496" spans="1:41" ht="39.950000000000003" customHeight="1" thickBot="1" x14ac:dyDescent="0.25">
      <c r="A496" s="821"/>
      <c r="B496" s="823"/>
      <c r="C496" s="825"/>
      <c r="D496" s="827"/>
      <c r="E496" s="706"/>
      <c r="F496" s="719"/>
      <c r="G496" s="783"/>
      <c r="H496" s="725"/>
      <c r="I496" s="787"/>
      <c r="J496" s="787"/>
      <c r="K496" s="789"/>
      <c r="L496" s="777"/>
      <c r="M496" s="699"/>
      <c r="N496" s="71" t="s">
        <v>49</v>
      </c>
      <c r="O496" s="135">
        <v>0</v>
      </c>
      <c r="P496" s="136">
        <v>0</v>
      </c>
      <c r="Q496" s="136">
        <v>0</v>
      </c>
      <c r="R496" s="139">
        <v>0</v>
      </c>
      <c r="S496" s="9">
        <f t="shared" ref="S496" si="2069">SUM(O496:O496)*M495</f>
        <v>0</v>
      </c>
      <c r="T496" s="10">
        <f t="shared" ref="T496" si="2070">SUM(P496:P496)*M495</f>
        <v>0</v>
      </c>
      <c r="U496" s="10">
        <f t="shared" ref="U496" si="2071">SUM(Q496:Q496)*M495</f>
        <v>0</v>
      </c>
      <c r="V496" s="10">
        <f t="shared" ref="V496" si="2072">SUM(R496:R496)*M495</f>
        <v>0</v>
      </c>
      <c r="W496" s="102">
        <f t="shared" si="2031"/>
        <v>0</v>
      </c>
      <c r="X496" s="236"/>
      <c r="Y496" s="236"/>
      <c r="Z496" s="236"/>
      <c r="AA496" s="236"/>
      <c r="AB496" s="239"/>
      <c r="AC496" s="559"/>
      <c r="AD496" s="727"/>
      <c r="AE496" s="267"/>
      <c r="AF496" s="377"/>
      <c r="AG496" s="662"/>
      <c r="AH496" s="662"/>
      <c r="AI496" s="776"/>
      <c r="AJ496" s="33"/>
      <c r="AK496" s="118"/>
      <c r="AL496" s="118"/>
      <c r="AM496" s="118"/>
      <c r="AN496" s="118"/>
      <c r="AO496" s="34"/>
    </row>
    <row r="497" spans="1:41" ht="39.950000000000003" customHeight="1" x14ac:dyDescent="0.2">
      <c r="A497" s="821"/>
      <c r="B497" s="823"/>
      <c r="C497" s="825"/>
      <c r="D497" s="827"/>
      <c r="E497" s="706"/>
      <c r="F497" s="719"/>
      <c r="G497" s="783"/>
      <c r="H497" s="725"/>
      <c r="I497" s="787"/>
      <c r="J497" s="787"/>
      <c r="K497" s="789"/>
      <c r="L497" s="777" t="s">
        <v>551</v>
      </c>
      <c r="M497" s="699">
        <v>0.1</v>
      </c>
      <c r="N497" s="70" t="s">
        <v>43</v>
      </c>
      <c r="O497" s="208">
        <v>0.5</v>
      </c>
      <c r="P497" s="209">
        <v>1</v>
      </c>
      <c r="Q497" s="209">
        <v>1</v>
      </c>
      <c r="R497" s="210">
        <v>1</v>
      </c>
      <c r="S497" s="14">
        <f t="shared" ref="S497" si="2073">SUM(O497:O497)*M497</f>
        <v>0.05</v>
      </c>
      <c r="T497" s="15">
        <f t="shared" ref="T497" si="2074">SUM(P497:P497)*M497</f>
        <v>0.1</v>
      </c>
      <c r="U497" s="15">
        <f t="shared" ref="U497" si="2075">SUM(Q497:Q497)*M497</f>
        <v>0.1</v>
      </c>
      <c r="V497" s="15">
        <f t="shared" ref="V497" si="2076">SUM(R497:R497)*M497</f>
        <v>0.1</v>
      </c>
      <c r="W497" s="103">
        <f t="shared" si="2031"/>
        <v>0.1</v>
      </c>
      <c r="X497" s="236"/>
      <c r="Y497" s="236"/>
      <c r="Z497" s="236"/>
      <c r="AA497" s="236"/>
      <c r="AB497" s="239"/>
      <c r="AC497" s="559"/>
      <c r="AD497" s="727"/>
      <c r="AE497" s="266" t="str">
        <f t="shared" ref="AE497" si="2077">+IF(O498&gt;O497,"SUPERADA",IF(O498=O497,"EQUILIBRADA",IF(O498&lt;O497,"PARA MEJORAR")))</f>
        <v>PARA MEJORAR</v>
      </c>
      <c r="AF497" s="377"/>
      <c r="AG497" s="662"/>
      <c r="AH497" s="662"/>
      <c r="AI497" s="776"/>
      <c r="AJ497" s="33"/>
      <c r="AK497" s="118"/>
      <c r="AL497" s="118"/>
      <c r="AM497" s="118"/>
      <c r="AN497" s="118"/>
      <c r="AO497" s="34"/>
    </row>
    <row r="498" spans="1:41" ht="39.950000000000003" customHeight="1" thickBot="1" x14ac:dyDescent="0.25">
      <c r="A498" s="821"/>
      <c r="B498" s="823"/>
      <c r="C498" s="825"/>
      <c r="D498" s="827"/>
      <c r="E498" s="706"/>
      <c r="F498" s="719"/>
      <c r="G498" s="783"/>
      <c r="H498" s="725"/>
      <c r="I498" s="787"/>
      <c r="J498" s="787"/>
      <c r="K498" s="789"/>
      <c r="L498" s="777"/>
      <c r="M498" s="699"/>
      <c r="N498" s="71" t="s">
        <v>49</v>
      </c>
      <c r="O498" s="135">
        <v>0</v>
      </c>
      <c r="P498" s="136">
        <v>0</v>
      </c>
      <c r="Q498" s="136">
        <v>0</v>
      </c>
      <c r="R498" s="139">
        <v>0</v>
      </c>
      <c r="S498" s="9">
        <f t="shared" ref="S498" si="2078">SUM(O498:O498)*M497</f>
        <v>0</v>
      </c>
      <c r="T498" s="10">
        <f t="shared" ref="T498" si="2079">SUM(P498:P498)*M497</f>
        <v>0</v>
      </c>
      <c r="U498" s="10">
        <f t="shared" ref="U498" si="2080">SUM(Q498:Q498)*M497</f>
        <v>0</v>
      </c>
      <c r="V498" s="10">
        <f t="shared" ref="V498" si="2081">SUM(R498:R498)*M497</f>
        <v>0</v>
      </c>
      <c r="W498" s="102">
        <f t="shared" si="2031"/>
        <v>0</v>
      </c>
      <c r="X498" s="236"/>
      <c r="Y498" s="236"/>
      <c r="Z498" s="236"/>
      <c r="AA498" s="236"/>
      <c r="AB498" s="239"/>
      <c r="AC498" s="559"/>
      <c r="AD498" s="727"/>
      <c r="AE498" s="267"/>
      <c r="AF498" s="377"/>
      <c r="AG498" s="662"/>
      <c r="AH498" s="662"/>
      <c r="AI498" s="776"/>
      <c r="AJ498" s="33"/>
      <c r="AK498" s="118"/>
      <c r="AL498" s="118"/>
      <c r="AM498" s="118"/>
      <c r="AN498" s="118"/>
      <c r="AO498" s="34"/>
    </row>
    <row r="499" spans="1:41" ht="39.950000000000003" customHeight="1" x14ac:dyDescent="0.2">
      <c r="A499" s="821"/>
      <c r="B499" s="823"/>
      <c r="C499" s="825"/>
      <c r="D499" s="827"/>
      <c r="E499" s="706"/>
      <c r="F499" s="719"/>
      <c r="G499" s="783"/>
      <c r="H499" s="725"/>
      <c r="I499" s="787"/>
      <c r="J499" s="787"/>
      <c r="K499" s="789"/>
      <c r="L499" s="777" t="s">
        <v>552</v>
      </c>
      <c r="M499" s="699">
        <v>0.25</v>
      </c>
      <c r="N499" s="70" t="s">
        <v>43</v>
      </c>
      <c r="O499" s="208">
        <v>0.05</v>
      </c>
      <c r="P499" s="209">
        <v>0.2</v>
      </c>
      <c r="Q499" s="209">
        <v>0.5</v>
      </c>
      <c r="R499" s="210">
        <v>1</v>
      </c>
      <c r="S499" s="14">
        <f t="shared" ref="S499" si="2082">SUM(O499:O499)*M499</f>
        <v>1.2500000000000001E-2</v>
      </c>
      <c r="T499" s="15">
        <f t="shared" ref="T499" si="2083">SUM(P499:P499)*M499</f>
        <v>0.05</v>
      </c>
      <c r="U499" s="15">
        <f t="shared" ref="U499" si="2084">SUM(Q499:Q499)*M499</f>
        <v>0.125</v>
      </c>
      <c r="V499" s="15">
        <f t="shared" ref="V499" si="2085">SUM(R499:R499)*M499</f>
        <v>0.25</v>
      </c>
      <c r="W499" s="103">
        <f t="shared" si="2031"/>
        <v>0.25</v>
      </c>
      <c r="X499" s="236"/>
      <c r="Y499" s="236"/>
      <c r="Z499" s="236"/>
      <c r="AA499" s="236"/>
      <c r="AB499" s="239"/>
      <c r="AC499" s="559"/>
      <c r="AD499" s="727"/>
      <c r="AE499" s="266" t="str">
        <f t="shared" ref="AE499" si="2086">+IF(O500&gt;O499,"SUPERADA",IF(O500=O499,"EQUILIBRADA",IF(O500&lt;O499,"PARA MEJORAR")))</f>
        <v>PARA MEJORAR</v>
      </c>
      <c r="AF499" s="377"/>
      <c r="AG499" s="662"/>
      <c r="AH499" s="662"/>
      <c r="AI499" s="776"/>
      <c r="AJ499" s="33"/>
      <c r="AK499" s="118"/>
      <c r="AL499" s="118"/>
      <c r="AM499" s="118"/>
      <c r="AN499" s="118"/>
      <c r="AO499" s="34"/>
    </row>
    <row r="500" spans="1:41" ht="39.950000000000003" customHeight="1" thickBot="1" x14ac:dyDescent="0.25">
      <c r="A500" s="821"/>
      <c r="B500" s="823"/>
      <c r="C500" s="825"/>
      <c r="D500" s="827"/>
      <c r="E500" s="706"/>
      <c r="F500" s="719"/>
      <c r="G500" s="783"/>
      <c r="H500" s="725"/>
      <c r="I500" s="787"/>
      <c r="J500" s="787"/>
      <c r="K500" s="789"/>
      <c r="L500" s="777"/>
      <c r="M500" s="699"/>
      <c r="N500" s="71" t="s">
        <v>49</v>
      </c>
      <c r="O500" s="135">
        <v>0</v>
      </c>
      <c r="P500" s="136">
        <v>0</v>
      </c>
      <c r="Q500" s="136">
        <v>0</v>
      </c>
      <c r="R500" s="139">
        <v>0</v>
      </c>
      <c r="S500" s="9">
        <f t="shared" ref="S500" si="2087">SUM(O500:O500)*M499</f>
        <v>0</v>
      </c>
      <c r="T500" s="10">
        <f t="shared" ref="T500" si="2088">SUM(P500:P500)*M499</f>
        <v>0</v>
      </c>
      <c r="U500" s="10">
        <f t="shared" ref="U500" si="2089">SUM(Q500:Q500)*M499</f>
        <v>0</v>
      </c>
      <c r="V500" s="10">
        <f t="shared" ref="V500" si="2090">SUM(R500:R500)*M499</f>
        <v>0</v>
      </c>
      <c r="W500" s="102">
        <f t="shared" si="2031"/>
        <v>0</v>
      </c>
      <c r="X500" s="236"/>
      <c r="Y500" s="236"/>
      <c r="Z500" s="236"/>
      <c r="AA500" s="236"/>
      <c r="AB500" s="239"/>
      <c r="AC500" s="559"/>
      <c r="AD500" s="727"/>
      <c r="AE500" s="267"/>
      <c r="AF500" s="377"/>
      <c r="AG500" s="662"/>
      <c r="AH500" s="662"/>
      <c r="AI500" s="776"/>
      <c r="AJ500" s="33"/>
      <c r="AK500" s="118"/>
      <c r="AL500" s="118"/>
      <c r="AM500" s="118"/>
      <c r="AN500" s="118"/>
      <c r="AO500" s="34"/>
    </row>
    <row r="501" spans="1:41" ht="39.950000000000003" customHeight="1" x14ac:dyDescent="0.2">
      <c r="A501" s="821"/>
      <c r="B501" s="823"/>
      <c r="C501" s="825"/>
      <c r="D501" s="827"/>
      <c r="E501" s="706"/>
      <c r="F501" s="719"/>
      <c r="G501" s="783"/>
      <c r="H501" s="725"/>
      <c r="I501" s="787"/>
      <c r="J501" s="787"/>
      <c r="K501" s="789"/>
      <c r="L501" s="777" t="s">
        <v>553</v>
      </c>
      <c r="M501" s="699">
        <v>0.15</v>
      </c>
      <c r="N501" s="70" t="s">
        <v>43</v>
      </c>
      <c r="O501" s="208">
        <v>0.25</v>
      </c>
      <c r="P501" s="209">
        <v>0.5</v>
      </c>
      <c r="Q501" s="209">
        <v>0.75</v>
      </c>
      <c r="R501" s="210">
        <v>1</v>
      </c>
      <c r="S501" s="14">
        <f t="shared" ref="S501" si="2091">SUM(O501:O501)*M501</f>
        <v>3.7499999999999999E-2</v>
      </c>
      <c r="T501" s="15">
        <f t="shared" ref="T501" si="2092">SUM(P501:P501)*M501</f>
        <v>7.4999999999999997E-2</v>
      </c>
      <c r="U501" s="15">
        <f t="shared" ref="U501" si="2093">SUM(Q501:Q501)*M501</f>
        <v>0.11249999999999999</v>
      </c>
      <c r="V501" s="15">
        <f t="shared" ref="V501" si="2094">SUM(R501:R501)*M501</f>
        <v>0.15</v>
      </c>
      <c r="W501" s="103">
        <f t="shared" si="2031"/>
        <v>0.15</v>
      </c>
      <c r="X501" s="236"/>
      <c r="Y501" s="236"/>
      <c r="Z501" s="236"/>
      <c r="AA501" s="236"/>
      <c r="AB501" s="239"/>
      <c r="AC501" s="559"/>
      <c r="AD501" s="727"/>
      <c r="AE501" s="266" t="str">
        <f t="shared" ref="AE501" si="2095">+IF(O502&gt;O501,"SUPERADA",IF(O502=O501,"EQUILIBRADA",IF(O502&lt;O501,"PARA MEJORAR")))</f>
        <v>PARA MEJORAR</v>
      </c>
      <c r="AF501" s="377"/>
      <c r="AG501" s="662"/>
      <c r="AH501" s="662"/>
      <c r="AI501" s="776"/>
      <c r="AJ501" s="33"/>
      <c r="AK501" s="118"/>
      <c r="AL501" s="118"/>
      <c r="AM501" s="118"/>
      <c r="AN501" s="118"/>
      <c r="AO501" s="34"/>
    </row>
    <row r="502" spans="1:41" ht="39.950000000000003" customHeight="1" thickBot="1" x14ac:dyDescent="0.25">
      <c r="A502" s="821"/>
      <c r="B502" s="823"/>
      <c r="C502" s="825"/>
      <c r="D502" s="827"/>
      <c r="E502" s="706"/>
      <c r="F502" s="719"/>
      <c r="G502" s="784"/>
      <c r="H502" s="785"/>
      <c r="I502" s="788"/>
      <c r="J502" s="788"/>
      <c r="K502" s="790"/>
      <c r="L502" s="792"/>
      <c r="M502" s="758"/>
      <c r="N502" s="74" t="s">
        <v>49</v>
      </c>
      <c r="O502" s="137">
        <v>0</v>
      </c>
      <c r="P502" s="138">
        <v>0</v>
      </c>
      <c r="Q502" s="138">
        <v>0</v>
      </c>
      <c r="R502" s="140">
        <v>0</v>
      </c>
      <c r="S502" s="20">
        <f t="shared" ref="S502" si="2096">SUM(O502:O502)*M501</f>
        <v>0</v>
      </c>
      <c r="T502" s="21">
        <f t="shared" ref="T502" si="2097">SUM(P502:P502)*M501</f>
        <v>0</v>
      </c>
      <c r="U502" s="21">
        <f t="shared" ref="U502" si="2098">SUM(Q502:Q502)*M501</f>
        <v>0</v>
      </c>
      <c r="V502" s="21">
        <f t="shared" ref="V502" si="2099">SUM(R502:R502)*M501</f>
        <v>0</v>
      </c>
      <c r="W502" s="104">
        <f t="shared" si="2031"/>
        <v>0</v>
      </c>
      <c r="X502" s="236"/>
      <c r="Y502" s="236"/>
      <c r="Z502" s="236"/>
      <c r="AA502" s="236"/>
      <c r="AB502" s="239"/>
      <c r="AC502" s="559"/>
      <c r="AD502" s="778"/>
      <c r="AE502" s="267"/>
      <c r="AF502" s="377"/>
      <c r="AG502" s="662"/>
      <c r="AH502" s="662"/>
      <c r="AI502" s="776"/>
      <c r="AJ502" s="33"/>
      <c r="AK502" s="118"/>
      <c r="AL502" s="118"/>
      <c r="AM502" s="118"/>
      <c r="AN502" s="118"/>
      <c r="AO502" s="34"/>
    </row>
    <row r="503" spans="1:41" ht="39.950000000000003" customHeight="1" x14ac:dyDescent="0.2">
      <c r="A503" s="821"/>
      <c r="B503" s="823"/>
      <c r="C503" s="825"/>
      <c r="D503" s="827"/>
      <c r="E503" s="706"/>
      <c r="F503" s="719"/>
      <c r="G503" s="782" t="s">
        <v>554</v>
      </c>
      <c r="H503" s="724">
        <v>69</v>
      </c>
      <c r="I503" s="794" t="s">
        <v>555</v>
      </c>
      <c r="J503" s="796" t="s">
        <v>556</v>
      </c>
      <c r="K503" s="439">
        <v>0</v>
      </c>
      <c r="L503" s="779" t="s">
        <v>557</v>
      </c>
      <c r="M503" s="702">
        <v>0.1</v>
      </c>
      <c r="N503" s="73" t="s">
        <v>43</v>
      </c>
      <c r="O503" s="199">
        <v>1</v>
      </c>
      <c r="P503" s="196">
        <v>1</v>
      </c>
      <c r="Q503" s="196">
        <v>1</v>
      </c>
      <c r="R503" s="198">
        <v>1</v>
      </c>
      <c r="S503" s="6">
        <f t="shared" ref="S503" si="2100">SUM(O503:O503)*M503</f>
        <v>0.1</v>
      </c>
      <c r="T503" s="7">
        <f t="shared" ref="T503" si="2101">SUM(P503:P503)*M503</f>
        <v>0.1</v>
      </c>
      <c r="U503" s="7">
        <f t="shared" ref="U503" si="2102">SUM(Q503:Q503)*M503</f>
        <v>0.1</v>
      </c>
      <c r="V503" s="7">
        <f t="shared" ref="V503" si="2103">SUM(R503:R503)*M503</f>
        <v>0.1</v>
      </c>
      <c r="W503" s="101">
        <f t="shared" ref="W503:W512" si="2104">MAX(S503:V503)</f>
        <v>0.1</v>
      </c>
      <c r="X503" s="235">
        <f>S504+S506+S508+S510+S512</f>
        <v>0</v>
      </c>
      <c r="Y503" s="235">
        <f>T504+T506+T508+T510+T512</f>
        <v>0</v>
      </c>
      <c r="Z503" s="235">
        <f>U504+U506+U508+U510+U512</f>
        <v>0</v>
      </c>
      <c r="AA503" s="235">
        <f>V504+V506+V508+V510+V512</f>
        <v>0</v>
      </c>
      <c r="AB503" s="238">
        <f>W504+W506+W508+W510+W512</f>
        <v>0</v>
      </c>
      <c r="AC503" s="559"/>
      <c r="AD503" s="772" t="s">
        <v>558</v>
      </c>
      <c r="AE503" s="266" t="str">
        <f t="shared" ref="AE503" si="2105">+IF(O504&gt;O503,"SUPERADA",IF(O504=O503,"EQUILIBRADA",IF(O504&lt;O503,"PARA MEJORAR")))</f>
        <v>PARA MEJORAR</v>
      </c>
      <c r="AF503" s="266" t="str">
        <f>IF(COUNTIF(AE503:AE512,"PARA MEJORAR")&gt;=1,"PARA MEJORAR","BIEN")</f>
        <v>PARA MEJORAR</v>
      </c>
      <c r="AG503" s="662"/>
      <c r="AH503" s="662"/>
      <c r="AI503" s="776"/>
      <c r="AJ503" s="33"/>
      <c r="AK503" s="118"/>
      <c r="AL503" s="118"/>
      <c r="AM503" s="118"/>
      <c r="AN503" s="118"/>
      <c r="AO503" s="34"/>
    </row>
    <row r="504" spans="1:41" ht="39.950000000000003" customHeight="1" thickBot="1" x14ac:dyDescent="0.25">
      <c r="A504" s="821"/>
      <c r="B504" s="823"/>
      <c r="C504" s="825"/>
      <c r="D504" s="827"/>
      <c r="E504" s="706"/>
      <c r="F504" s="719"/>
      <c r="G504" s="783"/>
      <c r="H504" s="725"/>
      <c r="I504" s="795"/>
      <c r="J504" s="797"/>
      <c r="K504" s="717"/>
      <c r="L504" s="777"/>
      <c r="M504" s="699"/>
      <c r="N504" s="71" t="s">
        <v>49</v>
      </c>
      <c r="O504" s="135">
        <v>0</v>
      </c>
      <c r="P504" s="136">
        <v>0</v>
      </c>
      <c r="Q504" s="136">
        <v>0</v>
      </c>
      <c r="R504" s="139">
        <v>0</v>
      </c>
      <c r="S504" s="9">
        <f t="shared" ref="S504" si="2106">SUM(O504:O504)*M503</f>
        <v>0</v>
      </c>
      <c r="T504" s="10">
        <f t="shared" ref="T504" si="2107">SUM(P504:P504)*M503</f>
        <v>0</v>
      </c>
      <c r="U504" s="10">
        <f t="shared" ref="U504" si="2108">SUM(Q504:Q504)*M503</f>
        <v>0</v>
      </c>
      <c r="V504" s="10">
        <f t="shared" ref="V504" si="2109">SUM(R504:R504)*M503</f>
        <v>0</v>
      </c>
      <c r="W504" s="102">
        <f t="shared" si="2104"/>
        <v>0</v>
      </c>
      <c r="X504" s="236"/>
      <c r="Y504" s="236"/>
      <c r="Z504" s="236"/>
      <c r="AA504" s="236"/>
      <c r="AB504" s="239"/>
      <c r="AC504" s="559"/>
      <c r="AD504" s="727"/>
      <c r="AE504" s="267"/>
      <c r="AF504" s="377"/>
      <c r="AG504" s="662"/>
      <c r="AH504" s="662"/>
      <c r="AI504" s="776"/>
      <c r="AJ504" s="33"/>
      <c r="AK504" s="118"/>
      <c r="AL504" s="118"/>
      <c r="AM504" s="118"/>
      <c r="AN504" s="118"/>
      <c r="AO504" s="34"/>
    </row>
    <row r="505" spans="1:41" ht="39.950000000000003" customHeight="1" x14ac:dyDescent="0.2">
      <c r="A505" s="821"/>
      <c r="B505" s="823"/>
      <c r="C505" s="825"/>
      <c r="D505" s="827"/>
      <c r="E505" s="706"/>
      <c r="F505" s="719"/>
      <c r="G505" s="783"/>
      <c r="H505" s="725"/>
      <c r="I505" s="795"/>
      <c r="J505" s="797"/>
      <c r="K505" s="717"/>
      <c r="L505" s="777" t="s">
        <v>559</v>
      </c>
      <c r="M505" s="699">
        <v>0.3</v>
      </c>
      <c r="N505" s="70" t="s">
        <v>43</v>
      </c>
      <c r="O505" s="208">
        <v>0.2</v>
      </c>
      <c r="P505" s="209">
        <v>0.5</v>
      </c>
      <c r="Q505" s="209">
        <v>0.8</v>
      </c>
      <c r="R505" s="210">
        <v>1</v>
      </c>
      <c r="S505" s="14">
        <f t="shared" ref="S505" si="2110">SUM(O505:O505)*M505</f>
        <v>0.06</v>
      </c>
      <c r="T505" s="15">
        <f t="shared" ref="T505" si="2111">SUM(P505:P505)*M505</f>
        <v>0.15</v>
      </c>
      <c r="U505" s="15">
        <f t="shared" ref="U505" si="2112">SUM(Q505:Q505)*M505</f>
        <v>0.24</v>
      </c>
      <c r="V505" s="15">
        <f t="shared" ref="V505" si="2113">SUM(R505:R505)*M505</f>
        <v>0.3</v>
      </c>
      <c r="W505" s="103">
        <f t="shared" si="2104"/>
        <v>0.3</v>
      </c>
      <c r="X505" s="236"/>
      <c r="Y505" s="236"/>
      <c r="Z505" s="236"/>
      <c r="AA505" s="236"/>
      <c r="AB505" s="239"/>
      <c r="AC505" s="559"/>
      <c r="AD505" s="727"/>
      <c r="AE505" s="266" t="str">
        <f t="shared" ref="AE505" si="2114">+IF(O506&gt;O505,"SUPERADA",IF(O506=O505,"EQUILIBRADA",IF(O506&lt;O505,"PARA MEJORAR")))</f>
        <v>PARA MEJORAR</v>
      </c>
      <c r="AF505" s="377"/>
      <c r="AG505" s="662"/>
      <c r="AH505" s="662"/>
      <c r="AI505" s="776"/>
      <c r="AJ505" s="33"/>
      <c r="AK505" s="118"/>
      <c r="AL505" s="118"/>
      <c r="AM505" s="118"/>
      <c r="AN505" s="118"/>
      <c r="AO505" s="34"/>
    </row>
    <row r="506" spans="1:41" ht="39.950000000000003" customHeight="1" thickBot="1" x14ac:dyDescent="0.25">
      <c r="A506" s="821"/>
      <c r="B506" s="823"/>
      <c r="C506" s="825"/>
      <c r="D506" s="827"/>
      <c r="E506" s="706"/>
      <c r="F506" s="719"/>
      <c r="G506" s="783"/>
      <c r="H506" s="725"/>
      <c r="I506" s="795"/>
      <c r="J506" s="797"/>
      <c r="K506" s="717"/>
      <c r="L506" s="777"/>
      <c r="M506" s="699"/>
      <c r="N506" s="71" t="s">
        <v>49</v>
      </c>
      <c r="O506" s="135">
        <v>0</v>
      </c>
      <c r="P506" s="136">
        <v>0</v>
      </c>
      <c r="Q506" s="136">
        <v>0</v>
      </c>
      <c r="R506" s="139">
        <v>0</v>
      </c>
      <c r="S506" s="9">
        <f t="shared" ref="S506" si="2115">SUM(O506:O506)*M505</f>
        <v>0</v>
      </c>
      <c r="T506" s="10">
        <f t="shared" ref="T506" si="2116">SUM(P506:P506)*M505</f>
        <v>0</v>
      </c>
      <c r="U506" s="10">
        <f t="shared" ref="U506" si="2117">SUM(Q506:Q506)*M505</f>
        <v>0</v>
      </c>
      <c r="V506" s="10">
        <f t="shared" ref="V506" si="2118">SUM(R506:R506)*M505</f>
        <v>0</v>
      </c>
      <c r="W506" s="102">
        <f t="shared" si="2104"/>
        <v>0</v>
      </c>
      <c r="X506" s="236"/>
      <c r="Y506" s="236"/>
      <c r="Z506" s="236"/>
      <c r="AA506" s="236"/>
      <c r="AB506" s="239"/>
      <c r="AC506" s="559"/>
      <c r="AD506" s="727"/>
      <c r="AE506" s="267"/>
      <c r="AF506" s="377"/>
      <c r="AG506" s="662"/>
      <c r="AH506" s="662"/>
      <c r="AI506" s="776"/>
      <c r="AJ506" s="33"/>
      <c r="AK506" s="118"/>
      <c r="AL506" s="118"/>
      <c r="AM506" s="118"/>
      <c r="AN506" s="118"/>
      <c r="AO506" s="34"/>
    </row>
    <row r="507" spans="1:41" ht="39.950000000000003" customHeight="1" x14ac:dyDescent="0.2">
      <c r="A507" s="821"/>
      <c r="B507" s="823"/>
      <c r="C507" s="825"/>
      <c r="D507" s="827"/>
      <c r="E507" s="706"/>
      <c r="F507" s="719"/>
      <c r="G507" s="783"/>
      <c r="H507" s="725"/>
      <c r="I507" s="795"/>
      <c r="J507" s="797"/>
      <c r="K507" s="717"/>
      <c r="L507" s="777" t="s">
        <v>560</v>
      </c>
      <c r="M507" s="699">
        <v>0.1</v>
      </c>
      <c r="N507" s="70" t="s">
        <v>43</v>
      </c>
      <c r="O507" s="208">
        <v>0.1</v>
      </c>
      <c r="P507" s="209">
        <v>0.4</v>
      </c>
      <c r="Q507" s="209">
        <v>0.8</v>
      </c>
      <c r="R507" s="210">
        <v>1</v>
      </c>
      <c r="S507" s="14">
        <f t="shared" ref="S507" si="2119">SUM(O507:O507)*M507</f>
        <v>1.0000000000000002E-2</v>
      </c>
      <c r="T507" s="15">
        <f t="shared" ref="T507" si="2120">SUM(P507:P507)*M507</f>
        <v>4.0000000000000008E-2</v>
      </c>
      <c r="U507" s="15">
        <f t="shared" ref="U507" si="2121">SUM(Q507:Q507)*M507</f>
        <v>8.0000000000000016E-2</v>
      </c>
      <c r="V507" s="15">
        <f t="shared" ref="V507" si="2122">SUM(R507:R507)*M507</f>
        <v>0.1</v>
      </c>
      <c r="W507" s="103">
        <f t="shared" si="2104"/>
        <v>0.1</v>
      </c>
      <c r="X507" s="236"/>
      <c r="Y507" s="236"/>
      <c r="Z507" s="236"/>
      <c r="AA507" s="236"/>
      <c r="AB507" s="239"/>
      <c r="AC507" s="559"/>
      <c r="AD507" s="727"/>
      <c r="AE507" s="266" t="str">
        <f t="shared" ref="AE507" si="2123">+IF(O508&gt;O507,"SUPERADA",IF(O508=O507,"EQUILIBRADA",IF(O508&lt;O507,"PARA MEJORAR")))</f>
        <v>PARA MEJORAR</v>
      </c>
      <c r="AF507" s="377"/>
      <c r="AG507" s="662"/>
      <c r="AH507" s="662"/>
      <c r="AI507" s="776"/>
      <c r="AJ507" s="33"/>
      <c r="AK507" s="118"/>
      <c r="AL507" s="118"/>
      <c r="AM507" s="118"/>
      <c r="AN507" s="118"/>
      <c r="AO507" s="34"/>
    </row>
    <row r="508" spans="1:41" ht="39.950000000000003" customHeight="1" thickBot="1" x14ac:dyDescent="0.25">
      <c r="A508" s="821"/>
      <c r="B508" s="823"/>
      <c r="C508" s="825"/>
      <c r="D508" s="827"/>
      <c r="E508" s="706"/>
      <c r="F508" s="719"/>
      <c r="G508" s="783"/>
      <c r="H508" s="725"/>
      <c r="I508" s="795"/>
      <c r="J508" s="797"/>
      <c r="K508" s="717"/>
      <c r="L508" s="777"/>
      <c r="M508" s="699"/>
      <c r="N508" s="71" t="s">
        <v>49</v>
      </c>
      <c r="O508" s="135">
        <v>0</v>
      </c>
      <c r="P508" s="136">
        <v>0</v>
      </c>
      <c r="Q508" s="136">
        <v>0</v>
      </c>
      <c r="R508" s="139">
        <v>0</v>
      </c>
      <c r="S508" s="9">
        <f t="shared" ref="S508" si="2124">SUM(O508:O508)*M507</f>
        <v>0</v>
      </c>
      <c r="T508" s="10">
        <f t="shared" ref="T508" si="2125">SUM(P508:P508)*M507</f>
        <v>0</v>
      </c>
      <c r="U508" s="10">
        <f t="shared" ref="U508" si="2126">SUM(Q508:Q508)*M507</f>
        <v>0</v>
      </c>
      <c r="V508" s="10">
        <f t="shared" ref="V508" si="2127">SUM(R508:R508)*M507</f>
        <v>0</v>
      </c>
      <c r="W508" s="102">
        <f t="shared" si="2104"/>
        <v>0</v>
      </c>
      <c r="X508" s="236"/>
      <c r="Y508" s="236"/>
      <c r="Z508" s="236"/>
      <c r="AA508" s="236"/>
      <c r="AB508" s="239"/>
      <c r="AC508" s="559"/>
      <c r="AD508" s="727"/>
      <c r="AE508" s="267"/>
      <c r="AF508" s="377"/>
      <c r="AG508" s="662"/>
      <c r="AH508" s="662"/>
      <c r="AI508" s="776"/>
      <c r="AJ508" s="33"/>
      <c r="AK508" s="118"/>
      <c r="AL508" s="118"/>
      <c r="AM508" s="118"/>
      <c r="AN508" s="118"/>
      <c r="AO508" s="34"/>
    </row>
    <row r="509" spans="1:41" ht="39.950000000000003" customHeight="1" x14ac:dyDescent="0.2">
      <c r="A509" s="821"/>
      <c r="B509" s="823"/>
      <c r="C509" s="825"/>
      <c r="D509" s="827"/>
      <c r="E509" s="706"/>
      <c r="F509" s="719"/>
      <c r="G509" s="783"/>
      <c r="H509" s="725"/>
      <c r="I509" s="787" t="s">
        <v>561</v>
      </c>
      <c r="J509" s="797" t="s">
        <v>562</v>
      </c>
      <c r="K509" s="717">
        <v>0</v>
      </c>
      <c r="L509" s="777" t="s">
        <v>563</v>
      </c>
      <c r="M509" s="699">
        <v>0.25</v>
      </c>
      <c r="N509" s="70" t="s">
        <v>43</v>
      </c>
      <c r="O509" s="208">
        <v>0.25</v>
      </c>
      <c r="P509" s="209">
        <v>0.5</v>
      </c>
      <c r="Q509" s="209">
        <v>0.75</v>
      </c>
      <c r="R509" s="210">
        <v>1</v>
      </c>
      <c r="S509" s="14">
        <f t="shared" ref="S509" si="2128">SUM(O509:O509)*M509</f>
        <v>6.25E-2</v>
      </c>
      <c r="T509" s="15">
        <f t="shared" ref="T509" si="2129">SUM(P509:P509)*M509</f>
        <v>0.125</v>
      </c>
      <c r="U509" s="15">
        <f t="shared" ref="U509" si="2130">SUM(Q509:Q509)*M509</f>
        <v>0.1875</v>
      </c>
      <c r="V509" s="15">
        <f t="shared" ref="V509" si="2131">SUM(R509:R509)*M509</f>
        <v>0.25</v>
      </c>
      <c r="W509" s="103">
        <f t="shared" si="2104"/>
        <v>0.25</v>
      </c>
      <c r="X509" s="236"/>
      <c r="Y509" s="236"/>
      <c r="Z509" s="236"/>
      <c r="AA509" s="236"/>
      <c r="AB509" s="239"/>
      <c r="AC509" s="559"/>
      <c r="AD509" s="727"/>
      <c r="AE509" s="266" t="str">
        <f t="shared" ref="AE509" si="2132">+IF(O510&gt;O509,"SUPERADA",IF(O510=O509,"EQUILIBRADA",IF(O510&lt;O509,"PARA MEJORAR")))</f>
        <v>PARA MEJORAR</v>
      </c>
      <c r="AF509" s="377"/>
      <c r="AG509" s="662"/>
      <c r="AH509" s="662"/>
      <c r="AI509" s="776"/>
      <c r="AJ509" s="33"/>
      <c r="AK509" s="118"/>
      <c r="AL509" s="118"/>
      <c r="AM509" s="118"/>
      <c r="AN509" s="118"/>
      <c r="AO509" s="34"/>
    </row>
    <row r="510" spans="1:41" ht="39.950000000000003" customHeight="1" thickBot="1" x14ac:dyDescent="0.25">
      <c r="A510" s="821"/>
      <c r="B510" s="823"/>
      <c r="C510" s="825"/>
      <c r="D510" s="827"/>
      <c r="E510" s="706"/>
      <c r="F510" s="719"/>
      <c r="G510" s="783"/>
      <c r="H510" s="725"/>
      <c r="I510" s="787"/>
      <c r="J510" s="797"/>
      <c r="K510" s="717"/>
      <c r="L510" s="777"/>
      <c r="M510" s="699"/>
      <c r="N510" s="71" t="s">
        <v>49</v>
      </c>
      <c r="O510" s="135">
        <v>0</v>
      </c>
      <c r="P510" s="136">
        <v>0</v>
      </c>
      <c r="Q510" s="136">
        <v>0</v>
      </c>
      <c r="R510" s="139">
        <v>0</v>
      </c>
      <c r="S510" s="9">
        <f t="shared" ref="S510" si="2133">SUM(O510:O510)*M509</f>
        <v>0</v>
      </c>
      <c r="T510" s="10">
        <f t="shared" ref="T510" si="2134">SUM(P510:P510)*M509</f>
        <v>0</v>
      </c>
      <c r="U510" s="10">
        <f t="shared" ref="U510" si="2135">SUM(Q510:Q510)*M509</f>
        <v>0</v>
      </c>
      <c r="V510" s="10">
        <f t="shared" ref="V510" si="2136">SUM(R510:R510)*M509</f>
        <v>0</v>
      </c>
      <c r="W510" s="102">
        <f t="shared" si="2104"/>
        <v>0</v>
      </c>
      <c r="X510" s="236"/>
      <c r="Y510" s="236"/>
      <c r="Z510" s="236"/>
      <c r="AA510" s="236"/>
      <c r="AB510" s="239"/>
      <c r="AC510" s="559"/>
      <c r="AD510" s="727"/>
      <c r="AE510" s="267"/>
      <c r="AF510" s="377"/>
      <c r="AG510" s="662"/>
      <c r="AH510" s="662"/>
      <c r="AI510" s="776"/>
      <c r="AJ510" s="33"/>
      <c r="AK510" s="118"/>
      <c r="AL510" s="118"/>
      <c r="AM510" s="118"/>
      <c r="AN510" s="118"/>
      <c r="AO510" s="34"/>
    </row>
    <row r="511" spans="1:41" ht="39.950000000000003" customHeight="1" x14ac:dyDescent="0.2">
      <c r="A511" s="821"/>
      <c r="B511" s="823"/>
      <c r="C511" s="825"/>
      <c r="D511" s="827"/>
      <c r="E511" s="706"/>
      <c r="F511" s="719"/>
      <c r="G511" s="783"/>
      <c r="H511" s="725"/>
      <c r="I511" s="787"/>
      <c r="J511" s="797"/>
      <c r="K511" s="717"/>
      <c r="L511" s="777" t="s">
        <v>564</v>
      </c>
      <c r="M511" s="699">
        <v>0.25</v>
      </c>
      <c r="N511" s="70" t="s">
        <v>43</v>
      </c>
      <c r="O511" s="208">
        <v>0.15</v>
      </c>
      <c r="P511" s="209">
        <v>0.3</v>
      </c>
      <c r="Q511" s="209">
        <v>0.6</v>
      </c>
      <c r="R511" s="210">
        <v>1</v>
      </c>
      <c r="S511" s="14">
        <f t="shared" ref="S511" si="2137">SUM(O511:O511)*M511</f>
        <v>3.7499999999999999E-2</v>
      </c>
      <c r="T511" s="15">
        <f t="shared" ref="T511" si="2138">SUM(P511:P511)*M511</f>
        <v>7.4999999999999997E-2</v>
      </c>
      <c r="U511" s="15">
        <f t="shared" ref="U511" si="2139">SUM(Q511:Q511)*M511</f>
        <v>0.15</v>
      </c>
      <c r="V511" s="15">
        <f t="shared" ref="V511" si="2140">SUM(R511:R511)*M511</f>
        <v>0.25</v>
      </c>
      <c r="W511" s="103">
        <f t="shared" si="2104"/>
        <v>0.25</v>
      </c>
      <c r="X511" s="236"/>
      <c r="Y511" s="236"/>
      <c r="Z511" s="236"/>
      <c r="AA511" s="236"/>
      <c r="AB511" s="239"/>
      <c r="AC511" s="559"/>
      <c r="AD511" s="727"/>
      <c r="AE511" s="266" t="str">
        <f t="shared" ref="AE511" si="2141">+IF(O512&gt;O511,"SUPERADA",IF(O512=O511,"EQUILIBRADA",IF(O512&lt;O511,"PARA MEJORAR")))</f>
        <v>PARA MEJORAR</v>
      </c>
      <c r="AF511" s="377"/>
      <c r="AG511" s="662"/>
      <c r="AH511" s="662"/>
      <c r="AI511" s="776"/>
      <c r="AJ511" s="33"/>
      <c r="AK511" s="118"/>
      <c r="AL511" s="118"/>
      <c r="AM511" s="118"/>
      <c r="AN511" s="118"/>
      <c r="AO511" s="34"/>
    </row>
    <row r="512" spans="1:41" ht="39.950000000000003" customHeight="1" thickBot="1" x14ac:dyDescent="0.25">
      <c r="A512" s="821"/>
      <c r="B512" s="823"/>
      <c r="C512" s="825"/>
      <c r="D512" s="827"/>
      <c r="E512" s="706"/>
      <c r="F512" s="719"/>
      <c r="G512" s="793"/>
      <c r="H512" s="726"/>
      <c r="I512" s="791"/>
      <c r="J512" s="802"/>
      <c r="K512" s="440"/>
      <c r="L512" s="781"/>
      <c r="M512" s="704"/>
      <c r="N512" s="72" t="s">
        <v>49</v>
      </c>
      <c r="O512" s="137">
        <v>0</v>
      </c>
      <c r="P512" s="138">
        <v>0</v>
      </c>
      <c r="Q512" s="138">
        <v>0</v>
      </c>
      <c r="R512" s="140">
        <v>0</v>
      </c>
      <c r="S512" s="20">
        <f t="shared" ref="S512" si="2142">SUM(O512:O512)*M511</f>
        <v>0</v>
      </c>
      <c r="T512" s="21">
        <f t="shared" ref="T512" si="2143">SUM(P512:P512)*M511</f>
        <v>0</v>
      </c>
      <c r="U512" s="21">
        <f t="shared" ref="U512" si="2144">SUM(Q512:Q512)*M511</f>
        <v>0</v>
      </c>
      <c r="V512" s="21">
        <f t="shared" ref="V512" si="2145">SUM(R512:R512)*M511</f>
        <v>0</v>
      </c>
      <c r="W512" s="104">
        <f t="shared" si="2104"/>
        <v>0</v>
      </c>
      <c r="X512" s="236"/>
      <c r="Y512" s="236"/>
      <c r="Z512" s="236"/>
      <c r="AA512" s="236"/>
      <c r="AB512" s="239"/>
      <c r="AC512" s="559"/>
      <c r="AD512" s="727"/>
      <c r="AE512" s="267"/>
      <c r="AF512" s="267"/>
      <c r="AG512" s="662"/>
      <c r="AH512" s="662"/>
      <c r="AI512" s="776"/>
      <c r="AJ512" s="33"/>
      <c r="AK512" s="118"/>
      <c r="AL512" s="118"/>
      <c r="AM512" s="118"/>
      <c r="AN512" s="118"/>
      <c r="AO512" s="34"/>
    </row>
    <row r="513" spans="1:41" ht="39.950000000000003" customHeight="1" x14ac:dyDescent="0.2">
      <c r="A513" s="821"/>
      <c r="B513" s="823"/>
      <c r="C513" s="825"/>
      <c r="D513" s="827"/>
      <c r="E513" s="706"/>
      <c r="F513" s="709"/>
      <c r="G513" s="782" t="s">
        <v>565</v>
      </c>
      <c r="H513" s="353">
        <v>70</v>
      </c>
      <c r="I513" s="786" t="s">
        <v>566</v>
      </c>
      <c r="J513" s="799" t="s">
        <v>567</v>
      </c>
      <c r="K513" s="439">
        <v>0</v>
      </c>
      <c r="L513" s="780" t="s">
        <v>568</v>
      </c>
      <c r="M513" s="702">
        <v>0.1</v>
      </c>
      <c r="N513" s="73" t="s">
        <v>43</v>
      </c>
      <c r="O513" s="199">
        <v>1</v>
      </c>
      <c r="P513" s="196">
        <v>1</v>
      </c>
      <c r="Q513" s="196">
        <v>1</v>
      </c>
      <c r="R513" s="198">
        <v>1</v>
      </c>
      <c r="S513" s="6">
        <f t="shared" ref="S513" si="2146">SUM(O513:O513)*M513</f>
        <v>0.1</v>
      </c>
      <c r="T513" s="7">
        <f t="shared" ref="T513" si="2147">SUM(P513:P513)*M513</f>
        <v>0.1</v>
      </c>
      <c r="U513" s="7">
        <f t="shared" ref="U513" si="2148">SUM(Q513:Q513)*M513</f>
        <v>0.1</v>
      </c>
      <c r="V513" s="7">
        <f t="shared" ref="V513" si="2149">SUM(R513:R513)*M513</f>
        <v>0.1</v>
      </c>
      <c r="W513" s="101">
        <f t="shared" ref="W513:W576" si="2150">MAX(S513:V513)</f>
        <v>0.1</v>
      </c>
      <c r="X513" s="769">
        <f>S514+S516+S518+S520+S522+S524</f>
        <v>0</v>
      </c>
      <c r="Y513" s="769">
        <f>T514+T516+T518+T520+T522+T524</f>
        <v>0</v>
      </c>
      <c r="Z513" s="769">
        <f>U514+U516+U518+U520+U522+U524</f>
        <v>0</v>
      </c>
      <c r="AA513" s="769">
        <f>V514+V516+V518+V520+V522+V524</f>
        <v>0</v>
      </c>
      <c r="AB513" s="238">
        <f>W514+W516+W518+W520+W522+W524</f>
        <v>0</v>
      </c>
      <c r="AC513" s="559"/>
      <c r="AD513" s="727"/>
      <c r="AE513" s="266" t="str">
        <f t="shared" ref="AE513" si="2151">+IF(O514&gt;O513,"SUPERADA",IF(O514=O513,"EQUILIBRADA",IF(O514&lt;O513,"PARA MEJORAR")))</f>
        <v>PARA MEJORAR</v>
      </c>
      <c r="AF513" s="266" t="str">
        <f>IF(COUNTIF(AE513:AE524,"PARA MEJORAR")&gt;=1,"PARA MEJORAR","BIEN")</f>
        <v>PARA MEJORAR</v>
      </c>
      <c r="AG513" s="662"/>
      <c r="AH513" s="662"/>
      <c r="AI513" s="776"/>
      <c r="AJ513" s="40"/>
      <c r="AK513" s="41"/>
      <c r="AL513" s="41"/>
      <c r="AM513" s="41"/>
      <c r="AN513" s="41"/>
      <c r="AO513" s="42"/>
    </row>
    <row r="514" spans="1:41" ht="39.950000000000003" customHeight="1" thickBot="1" x14ac:dyDescent="0.25">
      <c r="A514" s="821"/>
      <c r="B514" s="823"/>
      <c r="C514" s="825"/>
      <c r="D514" s="827"/>
      <c r="E514" s="706"/>
      <c r="F514" s="709"/>
      <c r="G514" s="783"/>
      <c r="H514" s="798"/>
      <c r="I514" s="787"/>
      <c r="J514" s="800"/>
      <c r="K514" s="717"/>
      <c r="L514" s="768"/>
      <c r="M514" s="699"/>
      <c r="N514" s="74" t="s">
        <v>49</v>
      </c>
      <c r="O514" s="135">
        <v>0</v>
      </c>
      <c r="P514" s="136">
        <v>0</v>
      </c>
      <c r="Q514" s="136">
        <v>0</v>
      </c>
      <c r="R514" s="139">
        <v>0</v>
      </c>
      <c r="S514" s="9">
        <f t="shared" ref="S514" si="2152">SUM(O514:O514)*M513</f>
        <v>0</v>
      </c>
      <c r="T514" s="10">
        <f t="shared" ref="T514" si="2153">SUM(P514:P514)*M513</f>
        <v>0</v>
      </c>
      <c r="U514" s="10">
        <f t="shared" ref="U514" si="2154">SUM(Q514:Q514)*M513</f>
        <v>0</v>
      </c>
      <c r="V514" s="10">
        <f t="shared" ref="V514" si="2155">SUM(R514:R514)*M513</f>
        <v>0</v>
      </c>
      <c r="W514" s="102">
        <f t="shared" si="2150"/>
        <v>0</v>
      </c>
      <c r="X514" s="770"/>
      <c r="Y514" s="770"/>
      <c r="Z514" s="770"/>
      <c r="AA514" s="770"/>
      <c r="AB514" s="239"/>
      <c r="AC514" s="559"/>
      <c r="AD514" s="727"/>
      <c r="AE514" s="267"/>
      <c r="AF514" s="377"/>
      <c r="AG514" s="662"/>
      <c r="AH514" s="662"/>
      <c r="AI514" s="776"/>
      <c r="AJ514" s="43"/>
      <c r="AK514" s="121"/>
      <c r="AL514" s="121"/>
      <c r="AM514" s="121"/>
      <c r="AN514" s="121"/>
      <c r="AO514" s="44"/>
    </row>
    <row r="515" spans="1:41" ht="39.950000000000003" customHeight="1" x14ac:dyDescent="0.2">
      <c r="A515" s="821"/>
      <c r="B515" s="823"/>
      <c r="C515" s="825"/>
      <c r="D515" s="827"/>
      <c r="E515" s="706"/>
      <c r="F515" s="709"/>
      <c r="G515" s="783"/>
      <c r="H515" s="798"/>
      <c r="I515" s="787"/>
      <c r="J515" s="800"/>
      <c r="K515" s="717"/>
      <c r="L515" s="768" t="s">
        <v>569</v>
      </c>
      <c r="M515" s="699">
        <v>0.2</v>
      </c>
      <c r="N515" s="70" t="s">
        <v>43</v>
      </c>
      <c r="O515" s="208">
        <v>0.5</v>
      </c>
      <c r="P515" s="209">
        <v>1</v>
      </c>
      <c r="Q515" s="209">
        <v>1</v>
      </c>
      <c r="R515" s="210">
        <v>1</v>
      </c>
      <c r="S515" s="14">
        <f t="shared" ref="S515" si="2156">SUM(O515:O515)*M515</f>
        <v>0.1</v>
      </c>
      <c r="T515" s="15">
        <f t="shared" ref="T515" si="2157">SUM(P515:P515)*M515</f>
        <v>0.2</v>
      </c>
      <c r="U515" s="15">
        <f t="shared" ref="U515" si="2158">SUM(Q515:Q515)*M515</f>
        <v>0.2</v>
      </c>
      <c r="V515" s="15">
        <f t="shared" ref="V515" si="2159">SUM(R515:R515)*M515</f>
        <v>0.2</v>
      </c>
      <c r="W515" s="103">
        <f t="shared" si="2150"/>
        <v>0.2</v>
      </c>
      <c r="X515" s="770"/>
      <c r="Y515" s="770"/>
      <c r="Z515" s="770"/>
      <c r="AA515" s="770"/>
      <c r="AB515" s="239"/>
      <c r="AC515" s="559"/>
      <c r="AD515" s="727"/>
      <c r="AE515" s="266" t="str">
        <f t="shared" ref="AE515" si="2160">+IF(O516&gt;O515,"SUPERADA",IF(O516=O515,"EQUILIBRADA",IF(O516&lt;O515,"PARA MEJORAR")))</f>
        <v>PARA MEJORAR</v>
      </c>
      <c r="AF515" s="377"/>
      <c r="AG515" s="662"/>
      <c r="AH515" s="662"/>
      <c r="AI515" s="776"/>
      <c r="AJ515" s="43"/>
      <c r="AK515" s="121"/>
      <c r="AL515" s="121"/>
      <c r="AM515" s="121"/>
      <c r="AN515" s="121"/>
      <c r="AO515" s="44"/>
    </row>
    <row r="516" spans="1:41" ht="39.950000000000003" customHeight="1" thickBot="1" x14ac:dyDescent="0.25">
      <c r="A516" s="821"/>
      <c r="B516" s="823"/>
      <c r="C516" s="825"/>
      <c r="D516" s="827"/>
      <c r="E516" s="706"/>
      <c r="F516" s="709"/>
      <c r="G516" s="783"/>
      <c r="H516" s="798"/>
      <c r="I516" s="787"/>
      <c r="J516" s="800"/>
      <c r="K516" s="717"/>
      <c r="L516" s="768"/>
      <c r="M516" s="699"/>
      <c r="N516" s="74" t="s">
        <v>49</v>
      </c>
      <c r="O516" s="135">
        <v>0</v>
      </c>
      <c r="P516" s="136">
        <v>0</v>
      </c>
      <c r="Q516" s="136">
        <v>0</v>
      </c>
      <c r="R516" s="139">
        <v>0</v>
      </c>
      <c r="S516" s="9">
        <f t="shared" ref="S516" si="2161">SUM(O516:O516)*M515</f>
        <v>0</v>
      </c>
      <c r="T516" s="10">
        <f t="shared" ref="T516" si="2162">SUM(P516:P516)*M515</f>
        <v>0</v>
      </c>
      <c r="U516" s="10">
        <f t="shared" ref="U516" si="2163">SUM(Q516:Q516)*M515</f>
        <v>0</v>
      </c>
      <c r="V516" s="10">
        <f t="shared" ref="V516" si="2164">SUM(R516:R516)*M515</f>
        <v>0</v>
      </c>
      <c r="W516" s="102">
        <f t="shared" si="2150"/>
        <v>0</v>
      </c>
      <c r="X516" s="770"/>
      <c r="Y516" s="770"/>
      <c r="Z516" s="770"/>
      <c r="AA516" s="770"/>
      <c r="AB516" s="239"/>
      <c r="AC516" s="559"/>
      <c r="AD516" s="727"/>
      <c r="AE516" s="267"/>
      <c r="AF516" s="377"/>
      <c r="AG516" s="662"/>
      <c r="AH516" s="662"/>
      <c r="AI516" s="776"/>
      <c r="AJ516" s="43"/>
      <c r="AK516" s="121"/>
      <c r="AL516" s="121"/>
      <c r="AM516" s="121"/>
      <c r="AN516" s="121"/>
      <c r="AO516" s="44"/>
    </row>
    <row r="517" spans="1:41" ht="39.950000000000003" customHeight="1" x14ac:dyDescent="0.2">
      <c r="A517" s="821"/>
      <c r="B517" s="823"/>
      <c r="C517" s="825"/>
      <c r="D517" s="827"/>
      <c r="E517" s="706"/>
      <c r="F517" s="709"/>
      <c r="G517" s="783"/>
      <c r="H517" s="798"/>
      <c r="I517" s="787"/>
      <c r="J517" s="800"/>
      <c r="K517" s="717"/>
      <c r="L517" s="768" t="s">
        <v>570</v>
      </c>
      <c r="M517" s="699">
        <v>0.1</v>
      </c>
      <c r="N517" s="70" t="s">
        <v>43</v>
      </c>
      <c r="O517" s="208">
        <v>0.5</v>
      </c>
      <c r="P517" s="209">
        <v>1</v>
      </c>
      <c r="Q517" s="209">
        <v>1</v>
      </c>
      <c r="R517" s="210">
        <v>1</v>
      </c>
      <c r="S517" s="14">
        <f t="shared" ref="S517" si="2165">SUM(O517:O517)*M517</f>
        <v>0.05</v>
      </c>
      <c r="T517" s="15">
        <f t="shared" ref="T517" si="2166">SUM(P517:P517)*M517</f>
        <v>0.1</v>
      </c>
      <c r="U517" s="15">
        <f t="shared" ref="U517" si="2167">SUM(Q517:Q517)*M517</f>
        <v>0.1</v>
      </c>
      <c r="V517" s="15">
        <f t="shared" ref="V517" si="2168">SUM(R517:R517)*M517</f>
        <v>0.1</v>
      </c>
      <c r="W517" s="103">
        <f t="shared" si="2150"/>
        <v>0.1</v>
      </c>
      <c r="X517" s="770"/>
      <c r="Y517" s="770"/>
      <c r="Z517" s="770"/>
      <c r="AA517" s="770"/>
      <c r="AB517" s="239"/>
      <c r="AC517" s="559"/>
      <c r="AD517" s="727"/>
      <c r="AE517" s="266" t="str">
        <f t="shared" ref="AE517" si="2169">+IF(O518&gt;O517,"SUPERADA",IF(O518=O517,"EQUILIBRADA",IF(O518&lt;O517,"PARA MEJORAR")))</f>
        <v>PARA MEJORAR</v>
      </c>
      <c r="AF517" s="377"/>
      <c r="AG517" s="662"/>
      <c r="AH517" s="662"/>
      <c r="AI517" s="776"/>
      <c r="AJ517" s="43"/>
      <c r="AK517" s="121"/>
      <c r="AL517" s="121"/>
      <c r="AM517" s="121"/>
      <c r="AN517" s="121"/>
      <c r="AO517" s="44"/>
    </row>
    <row r="518" spans="1:41" ht="39.950000000000003" customHeight="1" thickBot="1" x14ac:dyDescent="0.25">
      <c r="A518" s="821"/>
      <c r="B518" s="823"/>
      <c r="C518" s="825"/>
      <c r="D518" s="827"/>
      <c r="E518" s="706"/>
      <c r="F518" s="709"/>
      <c r="G518" s="783"/>
      <c r="H518" s="798"/>
      <c r="I518" s="787"/>
      <c r="J518" s="800"/>
      <c r="K518" s="717"/>
      <c r="L518" s="768"/>
      <c r="M518" s="699"/>
      <c r="N518" s="74" t="s">
        <v>49</v>
      </c>
      <c r="O518" s="135">
        <v>0</v>
      </c>
      <c r="P518" s="136">
        <v>0</v>
      </c>
      <c r="Q518" s="136">
        <v>0</v>
      </c>
      <c r="R518" s="139">
        <v>0</v>
      </c>
      <c r="S518" s="9">
        <f t="shared" ref="S518" si="2170">SUM(O518:O518)*M517</f>
        <v>0</v>
      </c>
      <c r="T518" s="10">
        <f t="shared" ref="T518" si="2171">SUM(P518:P518)*M517</f>
        <v>0</v>
      </c>
      <c r="U518" s="10">
        <f t="shared" ref="U518" si="2172">SUM(Q518:Q518)*M517</f>
        <v>0</v>
      </c>
      <c r="V518" s="10">
        <f t="shared" ref="V518" si="2173">SUM(R518:R518)*M517</f>
        <v>0</v>
      </c>
      <c r="W518" s="102">
        <f t="shared" si="2150"/>
        <v>0</v>
      </c>
      <c r="X518" s="770"/>
      <c r="Y518" s="770"/>
      <c r="Z518" s="770"/>
      <c r="AA518" s="770"/>
      <c r="AB518" s="239"/>
      <c r="AC518" s="559"/>
      <c r="AD518" s="727"/>
      <c r="AE518" s="267"/>
      <c r="AF518" s="377"/>
      <c r="AG518" s="662"/>
      <c r="AH518" s="662"/>
      <c r="AI518" s="776"/>
      <c r="AJ518" s="43"/>
      <c r="AK518" s="121"/>
      <c r="AL518" s="121"/>
      <c r="AM518" s="121"/>
      <c r="AN518" s="121"/>
      <c r="AO518" s="44"/>
    </row>
    <row r="519" spans="1:41" ht="39.950000000000003" customHeight="1" x14ac:dyDescent="0.2">
      <c r="A519" s="821"/>
      <c r="B519" s="823"/>
      <c r="C519" s="825"/>
      <c r="D519" s="827"/>
      <c r="E519" s="706"/>
      <c r="F519" s="709"/>
      <c r="G519" s="783"/>
      <c r="H519" s="798"/>
      <c r="I519" s="787"/>
      <c r="J519" s="800"/>
      <c r="K519" s="717"/>
      <c r="L519" s="768" t="s">
        <v>571</v>
      </c>
      <c r="M519" s="699">
        <v>0.15</v>
      </c>
      <c r="N519" s="70" t="s">
        <v>43</v>
      </c>
      <c r="O519" s="208">
        <v>0.5</v>
      </c>
      <c r="P519" s="209">
        <v>1</v>
      </c>
      <c r="Q519" s="209">
        <v>1</v>
      </c>
      <c r="R519" s="210">
        <v>1</v>
      </c>
      <c r="S519" s="14">
        <f t="shared" ref="S519" si="2174">SUM(O519:O519)*M519</f>
        <v>7.4999999999999997E-2</v>
      </c>
      <c r="T519" s="15">
        <f t="shared" ref="T519" si="2175">SUM(P519:P519)*M519</f>
        <v>0.15</v>
      </c>
      <c r="U519" s="15">
        <f t="shared" ref="U519" si="2176">SUM(Q519:Q519)*M519</f>
        <v>0.15</v>
      </c>
      <c r="V519" s="15">
        <f t="shared" ref="V519" si="2177">SUM(R519:R519)*M519</f>
        <v>0.15</v>
      </c>
      <c r="W519" s="103">
        <f t="shared" si="2150"/>
        <v>0.15</v>
      </c>
      <c r="X519" s="770"/>
      <c r="Y519" s="770"/>
      <c r="Z519" s="770"/>
      <c r="AA519" s="770"/>
      <c r="AB519" s="239"/>
      <c r="AC519" s="559"/>
      <c r="AD519" s="727"/>
      <c r="AE519" s="266" t="str">
        <f t="shared" ref="AE519" si="2178">+IF(O520&gt;O519,"SUPERADA",IF(O520=O519,"EQUILIBRADA",IF(O520&lt;O519,"PARA MEJORAR")))</f>
        <v>PARA MEJORAR</v>
      </c>
      <c r="AF519" s="377"/>
      <c r="AG519" s="662"/>
      <c r="AH519" s="662"/>
      <c r="AI519" s="776"/>
      <c r="AJ519" s="43"/>
      <c r="AK519" s="121"/>
      <c r="AL519" s="121"/>
      <c r="AM519" s="121"/>
      <c r="AN519" s="121"/>
      <c r="AO519" s="44"/>
    </row>
    <row r="520" spans="1:41" ht="39.950000000000003" customHeight="1" thickBot="1" x14ac:dyDescent="0.25">
      <c r="A520" s="821"/>
      <c r="B520" s="823"/>
      <c r="C520" s="825"/>
      <c r="D520" s="827"/>
      <c r="E520" s="706"/>
      <c r="F520" s="709"/>
      <c r="G520" s="783"/>
      <c r="H520" s="798"/>
      <c r="I520" s="787"/>
      <c r="J520" s="800"/>
      <c r="K520" s="717"/>
      <c r="L520" s="768"/>
      <c r="M520" s="699"/>
      <c r="N520" s="74" t="s">
        <v>49</v>
      </c>
      <c r="O520" s="135">
        <v>0</v>
      </c>
      <c r="P520" s="136">
        <v>0</v>
      </c>
      <c r="Q520" s="136">
        <v>0</v>
      </c>
      <c r="R520" s="139">
        <v>0</v>
      </c>
      <c r="S520" s="9">
        <f t="shared" ref="S520" si="2179">SUM(O520:O520)*M519</f>
        <v>0</v>
      </c>
      <c r="T520" s="10">
        <f t="shared" ref="T520" si="2180">SUM(P520:P520)*M519</f>
        <v>0</v>
      </c>
      <c r="U520" s="10">
        <f t="shared" ref="U520" si="2181">SUM(Q520:Q520)*M519</f>
        <v>0</v>
      </c>
      <c r="V520" s="10">
        <f t="shared" ref="V520" si="2182">SUM(R520:R520)*M519</f>
        <v>0</v>
      </c>
      <c r="W520" s="102">
        <f t="shared" si="2150"/>
        <v>0</v>
      </c>
      <c r="X520" s="770"/>
      <c r="Y520" s="770"/>
      <c r="Z520" s="770"/>
      <c r="AA520" s="770"/>
      <c r="AB520" s="239"/>
      <c r="AC520" s="559"/>
      <c r="AD520" s="727"/>
      <c r="AE520" s="267"/>
      <c r="AF520" s="377"/>
      <c r="AG520" s="662"/>
      <c r="AH520" s="662"/>
      <c r="AI520" s="776"/>
      <c r="AJ520" s="43"/>
      <c r="AK520" s="121"/>
      <c r="AL520" s="121"/>
      <c r="AM520" s="121"/>
      <c r="AN520" s="121"/>
      <c r="AO520" s="44"/>
    </row>
    <row r="521" spans="1:41" ht="39.950000000000003" customHeight="1" x14ac:dyDescent="0.2">
      <c r="A521" s="821"/>
      <c r="B521" s="823"/>
      <c r="C521" s="825"/>
      <c r="D521" s="827"/>
      <c r="E521" s="706"/>
      <c r="F521" s="709"/>
      <c r="G521" s="783"/>
      <c r="H521" s="798"/>
      <c r="I521" s="787"/>
      <c r="J521" s="800"/>
      <c r="K521" s="717"/>
      <c r="L521" s="765" t="s">
        <v>572</v>
      </c>
      <c r="M521" s="758">
        <v>0.25</v>
      </c>
      <c r="N521" s="70" t="s">
        <v>573</v>
      </c>
      <c r="O521" s="208">
        <v>0</v>
      </c>
      <c r="P521" s="209">
        <v>0.1</v>
      </c>
      <c r="Q521" s="209">
        <v>0.5</v>
      </c>
      <c r="R521" s="210">
        <v>1</v>
      </c>
      <c r="S521" s="14">
        <f t="shared" ref="S521" si="2183">SUM(O521:O521)*M521</f>
        <v>0</v>
      </c>
      <c r="T521" s="15">
        <f t="shared" ref="T521" si="2184">SUM(P521:P521)*M521</f>
        <v>2.5000000000000001E-2</v>
      </c>
      <c r="U521" s="15">
        <f t="shared" ref="U521" si="2185">SUM(Q521:Q521)*M521</f>
        <v>0.125</v>
      </c>
      <c r="V521" s="15">
        <f t="shared" ref="V521" si="2186">SUM(R521:R521)*M521</f>
        <v>0.25</v>
      </c>
      <c r="W521" s="103">
        <f t="shared" si="2150"/>
        <v>0.25</v>
      </c>
      <c r="X521" s="770"/>
      <c r="Y521" s="770"/>
      <c r="Z521" s="770"/>
      <c r="AA521" s="770"/>
      <c r="AB521" s="239"/>
      <c r="AC521" s="559"/>
      <c r="AD521" s="727"/>
      <c r="AE521" s="266" t="str">
        <f t="shared" ref="AE521" si="2187">+IF(O522&gt;O521,"SUPERADA",IF(O522=O521,"EQUILIBRADA",IF(O522&lt;O521,"PARA MEJORAR")))</f>
        <v>EQUILIBRADA</v>
      </c>
      <c r="AF521" s="377"/>
      <c r="AG521" s="662"/>
      <c r="AH521" s="662"/>
      <c r="AI521" s="776"/>
      <c r="AJ521" s="43"/>
      <c r="AK521" s="121"/>
      <c r="AL521" s="121"/>
      <c r="AM521" s="121"/>
      <c r="AN521" s="121"/>
      <c r="AO521" s="44"/>
    </row>
    <row r="522" spans="1:41" ht="39.950000000000003" customHeight="1" thickBot="1" x14ac:dyDescent="0.25">
      <c r="A522" s="821"/>
      <c r="B522" s="823"/>
      <c r="C522" s="825"/>
      <c r="D522" s="827"/>
      <c r="E522" s="706"/>
      <c r="F522" s="709"/>
      <c r="G522" s="783"/>
      <c r="H522" s="798"/>
      <c r="I522" s="787"/>
      <c r="J522" s="800"/>
      <c r="K522" s="717"/>
      <c r="L522" s="766"/>
      <c r="M522" s="759"/>
      <c r="N522" s="74" t="s">
        <v>49</v>
      </c>
      <c r="O522" s="135">
        <v>0</v>
      </c>
      <c r="P522" s="136">
        <v>0</v>
      </c>
      <c r="Q522" s="136">
        <v>0</v>
      </c>
      <c r="R522" s="139">
        <v>0</v>
      </c>
      <c r="S522" s="9">
        <f t="shared" ref="S522" si="2188">SUM(O522:O522)*M521</f>
        <v>0</v>
      </c>
      <c r="T522" s="10">
        <f t="shared" ref="T522" si="2189">SUM(P522:P522)*M521</f>
        <v>0</v>
      </c>
      <c r="U522" s="10">
        <f t="shared" ref="U522" si="2190">SUM(Q522:Q522)*M521</f>
        <v>0</v>
      </c>
      <c r="V522" s="10">
        <f t="shared" ref="V522" si="2191">SUM(R522:R522)*M521</f>
        <v>0</v>
      </c>
      <c r="W522" s="102">
        <f t="shared" si="2150"/>
        <v>0</v>
      </c>
      <c r="X522" s="770"/>
      <c r="Y522" s="770"/>
      <c r="Z522" s="770"/>
      <c r="AA522" s="770"/>
      <c r="AB522" s="239"/>
      <c r="AC522" s="559"/>
      <c r="AD522" s="727"/>
      <c r="AE522" s="267"/>
      <c r="AF522" s="377"/>
      <c r="AG522" s="662"/>
      <c r="AH522" s="662"/>
      <c r="AI522" s="776"/>
      <c r="AJ522" s="43"/>
      <c r="AK522" s="121"/>
      <c r="AL522" s="121"/>
      <c r="AM522" s="121"/>
      <c r="AN522" s="121"/>
      <c r="AO522" s="44"/>
    </row>
    <row r="523" spans="1:41" ht="39.950000000000003" customHeight="1" x14ac:dyDescent="0.2">
      <c r="A523" s="821"/>
      <c r="B523" s="823"/>
      <c r="C523" s="825"/>
      <c r="D523" s="827"/>
      <c r="E523" s="706"/>
      <c r="F523" s="709"/>
      <c r="G523" s="783"/>
      <c r="H523" s="798"/>
      <c r="I523" s="787"/>
      <c r="J523" s="800"/>
      <c r="K523" s="717"/>
      <c r="L523" s="768" t="s">
        <v>574</v>
      </c>
      <c r="M523" s="699">
        <v>0.2</v>
      </c>
      <c r="N523" s="70" t="s">
        <v>43</v>
      </c>
      <c r="O523" s="208">
        <v>0.25</v>
      </c>
      <c r="P523" s="209">
        <v>0.5</v>
      </c>
      <c r="Q523" s="209">
        <v>0.75</v>
      </c>
      <c r="R523" s="210">
        <v>1</v>
      </c>
      <c r="S523" s="14">
        <f t="shared" ref="S523" si="2192">SUM(O523:O523)*M523</f>
        <v>0.05</v>
      </c>
      <c r="T523" s="15">
        <f t="shared" ref="T523" si="2193">SUM(P523:P523)*M523</f>
        <v>0.1</v>
      </c>
      <c r="U523" s="15">
        <f t="shared" ref="U523" si="2194">SUM(Q523:Q523)*M523</f>
        <v>0.15000000000000002</v>
      </c>
      <c r="V523" s="15">
        <f t="shared" ref="V523" si="2195">SUM(R523:R523)*M523</f>
        <v>0.2</v>
      </c>
      <c r="W523" s="103">
        <f t="shared" si="2150"/>
        <v>0.2</v>
      </c>
      <c r="X523" s="770"/>
      <c r="Y523" s="770"/>
      <c r="Z523" s="770"/>
      <c r="AA523" s="770"/>
      <c r="AB523" s="239"/>
      <c r="AC523" s="559"/>
      <c r="AD523" s="727"/>
      <c r="AE523" s="266" t="str">
        <f t="shared" ref="AE523" si="2196">+IF(O524&gt;O523,"SUPERADA",IF(O524=O523,"EQUILIBRADA",IF(O524&lt;O523,"PARA MEJORAR")))</f>
        <v>PARA MEJORAR</v>
      </c>
      <c r="AF523" s="377"/>
      <c r="AG523" s="662"/>
      <c r="AH523" s="662"/>
      <c r="AI523" s="776"/>
      <c r="AJ523" s="43"/>
      <c r="AK523" s="121"/>
      <c r="AL523" s="121"/>
      <c r="AM523" s="121"/>
      <c r="AN523" s="121"/>
      <c r="AO523" s="44"/>
    </row>
    <row r="524" spans="1:41" ht="39.950000000000003" customHeight="1" thickBot="1" x14ac:dyDescent="0.25">
      <c r="A524" s="821"/>
      <c r="B524" s="823"/>
      <c r="C524" s="825"/>
      <c r="D524" s="827"/>
      <c r="E524" s="706"/>
      <c r="F524" s="709"/>
      <c r="G524" s="793"/>
      <c r="H524" s="354"/>
      <c r="I524" s="791"/>
      <c r="J524" s="801"/>
      <c r="K524" s="440"/>
      <c r="L524" s="773"/>
      <c r="M524" s="704"/>
      <c r="N524" s="72" t="s">
        <v>49</v>
      </c>
      <c r="O524" s="137">
        <v>0</v>
      </c>
      <c r="P524" s="138">
        <v>0</v>
      </c>
      <c r="Q524" s="138">
        <v>0</v>
      </c>
      <c r="R524" s="140">
        <v>0</v>
      </c>
      <c r="S524" s="20">
        <f t="shared" ref="S524" si="2197">SUM(O524:O524)*M523</f>
        <v>0</v>
      </c>
      <c r="T524" s="21">
        <f t="shared" ref="T524" si="2198">SUM(P524:P524)*M523</f>
        <v>0</v>
      </c>
      <c r="U524" s="21">
        <f t="shared" ref="U524" si="2199">SUM(Q524:Q524)*M523</f>
        <v>0</v>
      </c>
      <c r="V524" s="21">
        <f t="shared" ref="V524" si="2200">SUM(R524:R524)*M523</f>
        <v>0</v>
      </c>
      <c r="W524" s="104">
        <f t="shared" si="2150"/>
        <v>0</v>
      </c>
      <c r="X524" s="770"/>
      <c r="Y524" s="770"/>
      <c r="Z524" s="770"/>
      <c r="AA524" s="770"/>
      <c r="AB524" s="239"/>
      <c r="AC524" s="559"/>
      <c r="AD524" s="727"/>
      <c r="AE524" s="267"/>
      <c r="AF524" s="377"/>
      <c r="AG524" s="662"/>
      <c r="AH524" s="662"/>
      <c r="AI524" s="776"/>
      <c r="AJ524" s="43"/>
      <c r="AK524" s="121"/>
      <c r="AL524" s="121"/>
      <c r="AM524" s="121"/>
      <c r="AN524" s="121"/>
      <c r="AO524" s="44"/>
    </row>
    <row r="525" spans="1:41" ht="39.950000000000003" customHeight="1" x14ac:dyDescent="0.2">
      <c r="A525" s="821"/>
      <c r="B525" s="823"/>
      <c r="C525" s="691">
        <v>30</v>
      </c>
      <c r="D525" s="694" t="s">
        <v>575</v>
      </c>
      <c r="E525" s="705">
        <v>37</v>
      </c>
      <c r="F525" s="708" t="s">
        <v>576</v>
      </c>
      <c r="G525" s="711" t="s">
        <v>577</v>
      </c>
      <c r="H525" s="733">
        <v>71</v>
      </c>
      <c r="I525" s="736" t="s">
        <v>578</v>
      </c>
      <c r="J525" s="761" t="s">
        <v>579</v>
      </c>
      <c r="K525" s="740">
        <v>0</v>
      </c>
      <c r="L525" s="731" t="s">
        <v>580</v>
      </c>
      <c r="M525" s="702">
        <v>0.2</v>
      </c>
      <c r="N525" s="73" t="s">
        <v>43</v>
      </c>
      <c r="O525" s="199">
        <v>1</v>
      </c>
      <c r="P525" s="196">
        <v>1</v>
      </c>
      <c r="Q525" s="196">
        <v>1</v>
      </c>
      <c r="R525" s="198">
        <v>1</v>
      </c>
      <c r="S525" s="6">
        <f t="shared" ref="S525" si="2201">SUM(O525:O525)*M525</f>
        <v>0.2</v>
      </c>
      <c r="T525" s="7">
        <f t="shared" ref="T525" si="2202">SUM(P525:P525)*M525</f>
        <v>0.2</v>
      </c>
      <c r="U525" s="7">
        <f t="shared" ref="U525" si="2203">SUM(Q525:Q525)*M525</f>
        <v>0.2</v>
      </c>
      <c r="V525" s="7">
        <f t="shared" ref="V525" si="2204">SUM(R525:R525)*M525</f>
        <v>0.2</v>
      </c>
      <c r="W525" s="101">
        <f t="shared" si="2150"/>
        <v>0.2</v>
      </c>
      <c r="X525" s="235">
        <f>S526+S528+S530</f>
        <v>0</v>
      </c>
      <c r="Y525" s="235">
        <f>T526+T528+T530</f>
        <v>0</v>
      </c>
      <c r="Z525" s="235">
        <f>U526+U528+U530</f>
        <v>0</v>
      </c>
      <c r="AA525" s="235">
        <f>V526+V528+V530</f>
        <v>0</v>
      </c>
      <c r="AB525" s="238">
        <f>W526+W528+W530</f>
        <v>0</v>
      </c>
      <c r="AC525" s="559"/>
      <c r="AD525" s="727"/>
      <c r="AE525" s="266" t="str">
        <f t="shared" ref="AE525" si="2205">+IF(O526&gt;O525,"SUPERADA",IF(O526=O525,"EQUILIBRADA",IF(O526&lt;O525,"PARA MEJORAR")))</f>
        <v>PARA MEJORAR</v>
      </c>
      <c r="AF525" s="266" t="str">
        <f>IF(COUNTIF(AE525:AE532,"PARA MEJORAR")&gt;=1,"PARA MEJORAR","BIEN")</f>
        <v>PARA MEJORAR</v>
      </c>
      <c r="AG525" s="661" t="str">
        <f>IF(COUNTIF(AF525:AF532,"PARA MEJORAR")&gt;=1,"PARA MEJORAR","BIEN")</f>
        <v>PARA MEJORAR</v>
      </c>
      <c r="AH525" s="662"/>
      <c r="AI525" s="776"/>
      <c r="AJ525" s="30"/>
      <c r="AK525" s="31"/>
      <c r="AL525" s="31"/>
      <c r="AM525" s="31"/>
      <c r="AN525" s="31"/>
      <c r="AO525" s="32"/>
    </row>
    <row r="526" spans="1:41" ht="39.950000000000003" customHeight="1" thickBot="1" x14ac:dyDescent="0.25">
      <c r="A526" s="821"/>
      <c r="B526" s="823"/>
      <c r="C526" s="692"/>
      <c r="D526" s="695"/>
      <c r="E526" s="706"/>
      <c r="F526" s="709"/>
      <c r="G526" s="712"/>
      <c r="H526" s="734"/>
      <c r="I526" s="737"/>
      <c r="J526" s="762"/>
      <c r="K526" s="741"/>
      <c r="L526" s="732"/>
      <c r="M526" s="699"/>
      <c r="N526" s="74" t="s">
        <v>49</v>
      </c>
      <c r="O526" s="135">
        <v>0</v>
      </c>
      <c r="P526" s="136">
        <v>0</v>
      </c>
      <c r="Q526" s="136">
        <v>0</v>
      </c>
      <c r="R526" s="139">
        <v>0</v>
      </c>
      <c r="S526" s="9">
        <f t="shared" ref="S526" si="2206">SUM(O526:O526)*M525</f>
        <v>0</v>
      </c>
      <c r="T526" s="10">
        <f t="shared" ref="T526" si="2207">SUM(P526:P526)*M525</f>
        <v>0</v>
      </c>
      <c r="U526" s="10">
        <f t="shared" ref="U526" si="2208">SUM(Q526:Q526)*M525</f>
        <v>0</v>
      </c>
      <c r="V526" s="10">
        <f t="shared" ref="V526" si="2209">SUM(R526:R526)*M525</f>
        <v>0</v>
      </c>
      <c r="W526" s="102">
        <f t="shared" si="2150"/>
        <v>0</v>
      </c>
      <c r="X526" s="236"/>
      <c r="Y526" s="236"/>
      <c r="Z526" s="236"/>
      <c r="AA526" s="236"/>
      <c r="AB526" s="239"/>
      <c r="AC526" s="559"/>
      <c r="AD526" s="727"/>
      <c r="AE526" s="267"/>
      <c r="AF526" s="377"/>
      <c r="AG526" s="662"/>
      <c r="AH526" s="662"/>
      <c r="AI526" s="776"/>
      <c r="AJ526" s="33"/>
      <c r="AK526" s="118"/>
      <c r="AL526" s="118"/>
      <c r="AM526" s="118"/>
      <c r="AN526" s="118"/>
      <c r="AO526" s="34"/>
    </row>
    <row r="527" spans="1:41" ht="39.950000000000003" customHeight="1" x14ac:dyDescent="0.2">
      <c r="A527" s="821"/>
      <c r="B527" s="823"/>
      <c r="C527" s="692"/>
      <c r="D527" s="695"/>
      <c r="E527" s="706"/>
      <c r="F527" s="709"/>
      <c r="G527" s="712"/>
      <c r="H527" s="734"/>
      <c r="I527" s="737"/>
      <c r="J527" s="762"/>
      <c r="K527" s="741"/>
      <c r="L527" s="728" t="s">
        <v>581</v>
      </c>
      <c r="M527" s="699">
        <v>0.4</v>
      </c>
      <c r="N527" s="70" t="s">
        <v>43</v>
      </c>
      <c r="O527" s="208">
        <v>0.1</v>
      </c>
      <c r="P527" s="209">
        <v>0.2</v>
      </c>
      <c r="Q527" s="209">
        <v>0.4</v>
      </c>
      <c r="R527" s="210">
        <v>1</v>
      </c>
      <c r="S527" s="14">
        <f t="shared" ref="S527" si="2210">SUM(O527:O527)*M527</f>
        <v>4.0000000000000008E-2</v>
      </c>
      <c r="T527" s="15">
        <f t="shared" ref="T527" si="2211">SUM(P527:P527)*M527</f>
        <v>8.0000000000000016E-2</v>
      </c>
      <c r="U527" s="15">
        <f t="shared" ref="U527" si="2212">SUM(Q527:Q527)*M527</f>
        <v>0.16000000000000003</v>
      </c>
      <c r="V527" s="15">
        <f t="shared" ref="V527" si="2213">SUM(R527:R527)*M527</f>
        <v>0.4</v>
      </c>
      <c r="W527" s="103">
        <f t="shared" si="2150"/>
        <v>0.4</v>
      </c>
      <c r="X527" s="236"/>
      <c r="Y527" s="236"/>
      <c r="Z527" s="236"/>
      <c r="AA527" s="236"/>
      <c r="AB527" s="239"/>
      <c r="AC527" s="559"/>
      <c r="AD527" s="727"/>
      <c r="AE527" s="266" t="str">
        <f t="shared" ref="AE527" si="2214">+IF(O528&gt;O527,"SUPERADA",IF(O528=O527,"EQUILIBRADA",IF(O528&lt;O527,"PARA MEJORAR")))</f>
        <v>PARA MEJORAR</v>
      </c>
      <c r="AF527" s="377"/>
      <c r="AG527" s="662"/>
      <c r="AH527" s="662"/>
      <c r="AI527" s="776"/>
      <c r="AJ527" s="33"/>
      <c r="AK527" s="118"/>
      <c r="AL527" s="118"/>
      <c r="AM527" s="118"/>
      <c r="AN527" s="118"/>
      <c r="AO527" s="34"/>
    </row>
    <row r="528" spans="1:41" ht="39.950000000000003" customHeight="1" thickBot="1" x14ac:dyDescent="0.25">
      <c r="A528" s="821"/>
      <c r="B528" s="823"/>
      <c r="C528" s="692"/>
      <c r="D528" s="695"/>
      <c r="E528" s="706"/>
      <c r="F528" s="709"/>
      <c r="G528" s="712"/>
      <c r="H528" s="734"/>
      <c r="I528" s="737"/>
      <c r="J528" s="762"/>
      <c r="K528" s="741"/>
      <c r="L528" s="732"/>
      <c r="M528" s="699"/>
      <c r="N528" s="74" t="s">
        <v>49</v>
      </c>
      <c r="O528" s="135">
        <v>0</v>
      </c>
      <c r="P528" s="136">
        <v>0</v>
      </c>
      <c r="Q528" s="136">
        <v>0</v>
      </c>
      <c r="R528" s="139">
        <v>0</v>
      </c>
      <c r="S528" s="9">
        <f t="shared" ref="S528" si="2215">SUM(O528:O528)*M527</f>
        <v>0</v>
      </c>
      <c r="T528" s="10">
        <f t="shared" ref="T528" si="2216">SUM(P528:P528)*M527</f>
        <v>0</v>
      </c>
      <c r="U528" s="10">
        <f t="shared" ref="U528" si="2217">SUM(Q528:Q528)*M527</f>
        <v>0</v>
      </c>
      <c r="V528" s="10">
        <f t="shared" ref="V528" si="2218">SUM(R528:R528)*M527</f>
        <v>0</v>
      </c>
      <c r="W528" s="102">
        <f t="shared" si="2150"/>
        <v>0</v>
      </c>
      <c r="X528" s="236"/>
      <c r="Y528" s="236"/>
      <c r="Z528" s="236"/>
      <c r="AA528" s="236"/>
      <c r="AB528" s="239"/>
      <c r="AC528" s="559"/>
      <c r="AD528" s="727"/>
      <c r="AE528" s="267"/>
      <c r="AF528" s="377"/>
      <c r="AG528" s="662"/>
      <c r="AH528" s="662"/>
      <c r="AI528" s="776"/>
      <c r="AJ528" s="33"/>
      <c r="AK528" s="118"/>
      <c r="AL528" s="118"/>
      <c r="AM528" s="118"/>
      <c r="AN528" s="118"/>
      <c r="AO528" s="34"/>
    </row>
    <row r="529" spans="1:41" ht="39.950000000000003" customHeight="1" x14ac:dyDescent="0.2">
      <c r="A529" s="821"/>
      <c r="B529" s="823"/>
      <c r="C529" s="692"/>
      <c r="D529" s="695"/>
      <c r="E529" s="706"/>
      <c r="F529" s="709"/>
      <c r="G529" s="712"/>
      <c r="H529" s="734"/>
      <c r="I529" s="737"/>
      <c r="J529" s="762"/>
      <c r="K529" s="741"/>
      <c r="L529" s="728" t="s">
        <v>582</v>
      </c>
      <c r="M529" s="699">
        <v>0.4</v>
      </c>
      <c r="N529" s="70" t="s">
        <v>43</v>
      </c>
      <c r="O529" s="208">
        <v>0</v>
      </c>
      <c r="P529" s="209">
        <v>0.4</v>
      </c>
      <c r="Q529" s="209">
        <v>0.6</v>
      </c>
      <c r="R529" s="210">
        <v>1</v>
      </c>
      <c r="S529" s="14">
        <f t="shared" ref="S529" si="2219">SUM(O529:O529)*M529</f>
        <v>0</v>
      </c>
      <c r="T529" s="15">
        <f t="shared" ref="T529" si="2220">SUM(P529:P529)*M529</f>
        <v>0.16000000000000003</v>
      </c>
      <c r="U529" s="15">
        <f t="shared" ref="U529" si="2221">SUM(Q529:Q529)*M529</f>
        <v>0.24</v>
      </c>
      <c r="V529" s="15">
        <f t="shared" ref="V529" si="2222">SUM(R529:R529)*M529</f>
        <v>0.4</v>
      </c>
      <c r="W529" s="103">
        <f t="shared" si="2150"/>
        <v>0.4</v>
      </c>
      <c r="X529" s="236"/>
      <c r="Y529" s="236"/>
      <c r="Z529" s="236"/>
      <c r="AA529" s="236"/>
      <c r="AB529" s="239"/>
      <c r="AC529" s="559"/>
      <c r="AD529" s="727"/>
      <c r="AE529" s="266" t="str">
        <f t="shared" ref="AE529" si="2223">+IF(O530&gt;O529,"SUPERADA",IF(O530=O529,"EQUILIBRADA",IF(O530&lt;O529,"PARA MEJORAR")))</f>
        <v>EQUILIBRADA</v>
      </c>
      <c r="AF529" s="377"/>
      <c r="AG529" s="662"/>
      <c r="AH529" s="662"/>
      <c r="AI529" s="776"/>
      <c r="AJ529" s="33"/>
      <c r="AK529" s="118"/>
      <c r="AL529" s="118"/>
      <c r="AM529" s="118"/>
      <c r="AN529" s="118"/>
      <c r="AO529" s="34"/>
    </row>
    <row r="530" spans="1:41" ht="39.950000000000003" customHeight="1" thickBot="1" x14ac:dyDescent="0.25">
      <c r="A530" s="821"/>
      <c r="B530" s="823"/>
      <c r="C530" s="692"/>
      <c r="D530" s="695"/>
      <c r="E530" s="706"/>
      <c r="F530" s="709"/>
      <c r="G530" s="712"/>
      <c r="H530" s="734"/>
      <c r="I530" s="737"/>
      <c r="J530" s="762"/>
      <c r="K530" s="741"/>
      <c r="L530" s="757"/>
      <c r="M530" s="758"/>
      <c r="N530" s="74" t="s">
        <v>49</v>
      </c>
      <c r="O530" s="161">
        <v>0</v>
      </c>
      <c r="P530" s="158">
        <v>0</v>
      </c>
      <c r="Q530" s="158">
        <v>0</v>
      </c>
      <c r="R530" s="159">
        <v>0</v>
      </c>
      <c r="S530" s="20">
        <f t="shared" ref="S530" si="2224">SUM(O530:O530)*M529</f>
        <v>0</v>
      </c>
      <c r="T530" s="21">
        <f t="shared" ref="T530" si="2225">SUM(P530:P530)*M529</f>
        <v>0</v>
      </c>
      <c r="U530" s="21">
        <f t="shared" ref="U530" si="2226">SUM(Q530:Q530)*M529</f>
        <v>0</v>
      </c>
      <c r="V530" s="21">
        <f t="shared" ref="V530" si="2227">SUM(R530:R530)*M529</f>
        <v>0</v>
      </c>
      <c r="W530" s="104">
        <f t="shared" si="2150"/>
        <v>0</v>
      </c>
      <c r="X530" s="236"/>
      <c r="Y530" s="236"/>
      <c r="Z530" s="236"/>
      <c r="AA530" s="236"/>
      <c r="AB530" s="239"/>
      <c r="AC530" s="559"/>
      <c r="AD530" s="727"/>
      <c r="AE530" s="267"/>
      <c r="AF530" s="377"/>
      <c r="AG530" s="662"/>
      <c r="AH530" s="662"/>
      <c r="AI530" s="776"/>
      <c r="AJ530" s="33"/>
      <c r="AK530" s="118"/>
      <c r="AL530" s="118"/>
      <c r="AM530" s="118"/>
      <c r="AN530" s="118"/>
      <c r="AO530" s="34"/>
    </row>
    <row r="531" spans="1:41" ht="39.950000000000003" customHeight="1" x14ac:dyDescent="0.2">
      <c r="A531" s="821"/>
      <c r="B531" s="823"/>
      <c r="C531" s="692"/>
      <c r="D531" s="695"/>
      <c r="E531" s="706"/>
      <c r="F531" s="709"/>
      <c r="G531" s="721" t="s">
        <v>583</v>
      </c>
      <c r="H531" s="733">
        <v>72</v>
      </c>
      <c r="I531" s="761" t="s">
        <v>584</v>
      </c>
      <c r="J531" s="761" t="s">
        <v>585</v>
      </c>
      <c r="K531" s="740">
        <v>0</v>
      </c>
      <c r="L531" s="731" t="s">
        <v>586</v>
      </c>
      <c r="M531" s="702">
        <v>1</v>
      </c>
      <c r="N531" s="73" t="s">
        <v>43</v>
      </c>
      <c r="O531" s="199">
        <v>0.1</v>
      </c>
      <c r="P531" s="196">
        <v>0.5</v>
      </c>
      <c r="Q531" s="196">
        <v>0.7</v>
      </c>
      <c r="R531" s="198">
        <v>1</v>
      </c>
      <c r="S531" s="14">
        <f t="shared" ref="S531" si="2228">SUM(O531:O531)*M531</f>
        <v>0.1</v>
      </c>
      <c r="T531" s="15">
        <f t="shared" ref="T531" si="2229">SUM(P531:P531)*M531</f>
        <v>0.5</v>
      </c>
      <c r="U531" s="15">
        <f t="shared" ref="U531" si="2230">SUM(Q531:Q531)*M531</f>
        <v>0.7</v>
      </c>
      <c r="V531" s="15">
        <f t="shared" ref="V531" si="2231">SUM(R531:R531)*M531</f>
        <v>1</v>
      </c>
      <c r="W531" s="103">
        <f t="shared" si="2150"/>
        <v>1</v>
      </c>
      <c r="X531" s="235">
        <f>S532</f>
        <v>0</v>
      </c>
      <c r="Y531" s="235">
        <f>T532</f>
        <v>0</v>
      </c>
      <c r="Z531" s="235">
        <f>U532</f>
        <v>0</v>
      </c>
      <c r="AA531" s="235">
        <f>V532</f>
        <v>0</v>
      </c>
      <c r="AB531" s="238">
        <f>W532</f>
        <v>0</v>
      </c>
      <c r="AC531" s="559"/>
      <c r="AD531" s="727"/>
      <c r="AE531" s="266" t="str">
        <f t="shared" ref="AE531" si="2232">+IF(O532&gt;O531,"SUPERADA",IF(O532=O531,"EQUILIBRADA",IF(O532&lt;O531,"PARA MEJORAR")))</f>
        <v>PARA MEJORAR</v>
      </c>
      <c r="AF531" s="377"/>
      <c r="AG531" s="662"/>
      <c r="AH531" s="662"/>
      <c r="AI531" s="776"/>
      <c r="AJ531" s="33"/>
      <c r="AK531" s="118"/>
      <c r="AL531" s="118"/>
      <c r="AM531" s="118"/>
      <c r="AN531" s="118"/>
      <c r="AO531" s="34"/>
    </row>
    <row r="532" spans="1:41" ht="39.950000000000003" customHeight="1" thickBot="1" x14ac:dyDescent="0.25">
      <c r="A532" s="821"/>
      <c r="B532" s="823"/>
      <c r="C532" s="693"/>
      <c r="D532" s="696"/>
      <c r="E532" s="707"/>
      <c r="F532" s="710"/>
      <c r="G532" s="723"/>
      <c r="H532" s="735"/>
      <c r="I532" s="771"/>
      <c r="J532" s="771"/>
      <c r="K532" s="742"/>
      <c r="L532" s="730"/>
      <c r="M532" s="704"/>
      <c r="N532" s="72" t="s">
        <v>49</v>
      </c>
      <c r="O532" s="137">
        <v>0</v>
      </c>
      <c r="P532" s="138">
        <v>0</v>
      </c>
      <c r="Q532" s="138">
        <v>0</v>
      </c>
      <c r="R532" s="140">
        <v>0</v>
      </c>
      <c r="S532" s="22">
        <f t="shared" ref="S532" si="2233">SUM(O532:O532)*M531</f>
        <v>0</v>
      </c>
      <c r="T532" s="23">
        <f t="shared" ref="T532" si="2234">SUM(P532:P532)*M531</f>
        <v>0</v>
      </c>
      <c r="U532" s="23">
        <f t="shared" ref="U532" si="2235">SUM(Q532:Q532)*M531</f>
        <v>0</v>
      </c>
      <c r="V532" s="23">
        <f t="shared" ref="V532" si="2236">SUM(R532:R532)*M531</f>
        <v>0</v>
      </c>
      <c r="W532" s="105">
        <f t="shared" si="2150"/>
        <v>0</v>
      </c>
      <c r="X532" s="236"/>
      <c r="Y532" s="236"/>
      <c r="Z532" s="236"/>
      <c r="AA532" s="236"/>
      <c r="AB532" s="239"/>
      <c r="AC532" s="559"/>
      <c r="AD532" s="727"/>
      <c r="AE532" s="267"/>
      <c r="AF532" s="267"/>
      <c r="AG532" s="697"/>
      <c r="AH532" s="662"/>
      <c r="AI532" s="776"/>
      <c r="AJ532" s="33"/>
      <c r="AK532" s="118"/>
      <c r="AL532" s="118"/>
      <c r="AM532" s="118"/>
      <c r="AN532" s="118"/>
      <c r="AO532" s="34"/>
    </row>
    <row r="533" spans="1:41" ht="39.950000000000003" customHeight="1" x14ac:dyDescent="0.2">
      <c r="A533" s="821"/>
      <c r="B533" s="823"/>
      <c r="C533" s="691">
        <v>31</v>
      </c>
      <c r="D533" s="695" t="s">
        <v>587</v>
      </c>
      <c r="E533" s="706">
        <v>38</v>
      </c>
      <c r="F533" s="719" t="s">
        <v>588</v>
      </c>
      <c r="G533" s="743" t="s">
        <v>589</v>
      </c>
      <c r="H533" s="733">
        <v>73</v>
      </c>
      <c r="I533" s="736" t="s">
        <v>590</v>
      </c>
      <c r="J533" s="736" t="s">
        <v>591</v>
      </c>
      <c r="K533" s="740">
        <v>0</v>
      </c>
      <c r="L533" s="774" t="s">
        <v>592</v>
      </c>
      <c r="M533" s="702">
        <v>0.15</v>
      </c>
      <c r="N533" s="73" t="s">
        <v>43</v>
      </c>
      <c r="O533" s="199">
        <v>1</v>
      </c>
      <c r="P533" s="196">
        <v>1</v>
      </c>
      <c r="Q533" s="196">
        <v>1</v>
      </c>
      <c r="R533" s="198">
        <v>1</v>
      </c>
      <c r="S533" s="6">
        <f t="shared" ref="S533" si="2237">SUM(O533:O533)*M533</f>
        <v>0.15</v>
      </c>
      <c r="T533" s="7">
        <f t="shared" ref="T533" si="2238">SUM(P533:P533)*M533</f>
        <v>0.15</v>
      </c>
      <c r="U533" s="7">
        <f t="shared" ref="U533" si="2239">SUM(Q533:Q533)*M533</f>
        <v>0.15</v>
      </c>
      <c r="V533" s="7">
        <f t="shared" ref="V533" si="2240">SUM(R533:R533)*M533</f>
        <v>0.15</v>
      </c>
      <c r="W533" s="101">
        <f t="shared" si="2150"/>
        <v>0.15</v>
      </c>
      <c r="X533" s="235">
        <f>S534+S536+S538+S542+S540</f>
        <v>0</v>
      </c>
      <c r="Y533" s="235">
        <f>T534+T536+T538+T542+T540</f>
        <v>0</v>
      </c>
      <c r="Z533" s="235">
        <f>U534+U536+U538+U542+U540</f>
        <v>0</v>
      </c>
      <c r="AA533" s="235">
        <f>V534+V536+V538+V542+V540</f>
        <v>0</v>
      </c>
      <c r="AB533" s="238">
        <f>W534+W536+W538+W542+W540</f>
        <v>0</v>
      </c>
      <c r="AC533" s="559"/>
      <c r="AD533" s="727"/>
      <c r="AE533" s="266" t="str">
        <f t="shared" ref="AE533" si="2241">+IF(O534&gt;O533,"SUPERADA",IF(O534=O533,"EQUILIBRADA",IF(O534&lt;O533,"PARA MEJORAR")))</f>
        <v>PARA MEJORAR</v>
      </c>
      <c r="AF533" s="266" t="str">
        <f>IF(COUNTIF(AE533:AE542,"PARA MEJORAR")&gt;=1,"PARA MEJORAR","BIEN")</f>
        <v>PARA MEJORAR</v>
      </c>
      <c r="AG533" s="661" t="str">
        <f>IF(COUNTIF(AF533:AF542,"PARA MEJORAR")&gt;=1,"PARA MEJORAR","BIEN")</f>
        <v>PARA MEJORAR</v>
      </c>
      <c r="AH533" s="662"/>
      <c r="AI533" s="776"/>
      <c r="AJ533" s="30"/>
      <c r="AK533" s="31"/>
      <c r="AL533" s="31"/>
      <c r="AM533" s="31"/>
      <c r="AN533" s="31"/>
      <c r="AO533" s="32"/>
    </row>
    <row r="534" spans="1:41" ht="39.950000000000003" customHeight="1" thickBot="1" x14ac:dyDescent="0.25">
      <c r="A534" s="821"/>
      <c r="B534" s="823"/>
      <c r="C534" s="692"/>
      <c r="D534" s="695"/>
      <c r="E534" s="706"/>
      <c r="F534" s="719"/>
      <c r="G534" s="744"/>
      <c r="H534" s="734"/>
      <c r="I534" s="737"/>
      <c r="J534" s="737"/>
      <c r="K534" s="741"/>
      <c r="L534" s="766"/>
      <c r="M534" s="699"/>
      <c r="N534" s="74" t="s">
        <v>49</v>
      </c>
      <c r="O534" s="135">
        <v>0</v>
      </c>
      <c r="P534" s="136">
        <v>0</v>
      </c>
      <c r="Q534" s="136">
        <v>0</v>
      </c>
      <c r="R534" s="139">
        <v>0</v>
      </c>
      <c r="S534" s="9">
        <f t="shared" ref="S534" si="2242">SUM(O534:O534)*M533</f>
        <v>0</v>
      </c>
      <c r="T534" s="10">
        <f t="shared" ref="T534" si="2243">SUM(P534:P534)*M533</f>
        <v>0</v>
      </c>
      <c r="U534" s="10">
        <f t="shared" ref="U534" si="2244">SUM(Q534:Q534)*M533</f>
        <v>0</v>
      </c>
      <c r="V534" s="10">
        <f t="shared" ref="V534" si="2245">SUM(R534:R534)*M533</f>
        <v>0</v>
      </c>
      <c r="W534" s="102">
        <f t="shared" si="2150"/>
        <v>0</v>
      </c>
      <c r="X534" s="236"/>
      <c r="Y534" s="236"/>
      <c r="Z534" s="236"/>
      <c r="AA534" s="236"/>
      <c r="AB534" s="239"/>
      <c r="AC534" s="559"/>
      <c r="AD534" s="727"/>
      <c r="AE534" s="267"/>
      <c r="AF534" s="377"/>
      <c r="AG534" s="662"/>
      <c r="AH534" s="662"/>
      <c r="AI534" s="776"/>
      <c r="AJ534" s="33"/>
      <c r="AK534" s="118"/>
      <c r="AL534" s="118"/>
      <c r="AM534" s="118"/>
      <c r="AN534" s="118"/>
      <c r="AO534" s="34"/>
    </row>
    <row r="535" spans="1:41" ht="39.950000000000003" customHeight="1" x14ac:dyDescent="0.2">
      <c r="A535" s="821"/>
      <c r="B535" s="823"/>
      <c r="C535" s="692"/>
      <c r="D535" s="695"/>
      <c r="E535" s="706"/>
      <c r="F535" s="719"/>
      <c r="G535" s="744"/>
      <c r="H535" s="734"/>
      <c r="I535" s="737"/>
      <c r="J535" s="737"/>
      <c r="K535" s="741"/>
      <c r="L535" s="765" t="s">
        <v>593</v>
      </c>
      <c r="M535" s="699">
        <v>0.15</v>
      </c>
      <c r="N535" s="70" t="s">
        <v>43</v>
      </c>
      <c r="O535" s="208">
        <v>1</v>
      </c>
      <c r="P535" s="209">
        <v>1</v>
      </c>
      <c r="Q535" s="209">
        <v>1</v>
      </c>
      <c r="R535" s="210">
        <v>1</v>
      </c>
      <c r="S535" s="14">
        <f t="shared" ref="S535" si="2246">SUM(O535:O535)*M535</f>
        <v>0.15</v>
      </c>
      <c r="T535" s="15">
        <f t="shared" ref="T535" si="2247">SUM(P535:P535)*M535</f>
        <v>0.15</v>
      </c>
      <c r="U535" s="15">
        <f t="shared" ref="U535" si="2248">SUM(Q535:Q535)*M535</f>
        <v>0.15</v>
      </c>
      <c r="V535" s="15">
        <f t="shared" ref="V535" si="2249">SUM(R535:R535)*M535</f>
        <v>0.15</v>
      </c>
      <c r="W535" s="103">
        <f t="shared" si="2150"/>
        <v>0.15</v>
      </c>
      <c r="X535" s="236"/>
      <c r="Y535" s="236"/>
      <c r="Z535" s="236"/>
      <c r="AA535" s="236"/>
      <c r="AB535" s="239"/>
      <c r="AC535" s="559"/>
      <c r="AD535" s="727"/>
      <c r="AE535" s="266" t="str">
        <f t="shared" ref="AE535" si="2250">+IF(O536&gt;O535,"SUPERADA",IF(O536=O535,"EQUILIBRADA",IF(O536&lt;O535,"PARA MEJORAR")))</f>
        <v>PARA MEJORAR</v>
      </c>
      <c r="AF535" s="377"/>
      <c r="AG535" s="662"/>
      <c r="AH535" s="662"/>
      <c r="AI535" s="776"/>
      <c r="AJ535" s="33"/>
      <c r="AK535" s="118"/>
      <c r="AL535" s="118"/>
      <c r="AM535" s="118"/>
      <c r="AN535" s="118"/>
      <c r="AO535" s="34"/>
    </row>
    <row r="536" spans="1:41" ht="39.950000000000003" customHeight="1" thickBot="1" x14ac:dyDescent="0.25">
      <c r="A536" s="821"/>
      <c r="B536" s="823"/>
      <c r="C536" s="692"/>
      <c r="D536" s="695"/>
      <c r="E536" s="706"/>
      <c r="F536" s="719"/>
      <c r="G536" s="744"/>
      <c r="H536" s="734"/>
      <c r="I536" s="737"/>
      <c r="J536" s="737"/>
      <c r="K536" s="741"/>
      <c r="L536" s="766"/>
      <c r="M536" s="699"/>
      <c r="N536" s="74" t="s">
        <v>49</v>
      </c>
      <c r="O536" s="135">
        <v>0</v>
      </c>
      <c r="P536" s="136">
        <v>0</v>
      </c>
      <c r="Q536" s="136">
        <v>0</v>
      </c>
      <c r="R536" s="139">
        <v>0</v>
      </c>
      <c r="S536" s="9">
        <f t="shared" ref="S536" si="2251">SUM(O536:O536)*M535</f>
        <v>0</v>
      </c>
      <c r="T536" s="10">
        <f t="shared" ref="T536" si="2252">SUM(P536:P536)*M535</f>
        <v>0</v>
      </c>
      <c r="U536" s="10">
        <f t="shared" ref="U536" si="2253">SUM(Q536:Q536)*M535</f>
        <v>0</v>
      </c>
      <c r="V536" s="10">
        <f t="shared" ref="V536" si="2254">SUM(R536:R536)*M535</f>
        <v>0</v>
      </c>
      <c r="W536" s="102">
        <f t="shared" si="2150"/>
        <v>0</v>
      </c>
      <c r="X536" s="236"/>
      <c r="Y536" s="236"/>
      <c r="Z536" s="236"/>
      <c r="AA536" s="236"/>
      <c r="AB536" s="239"/>
      <c r="AC536" s="559"/>
      <c r="AD536" s="727"/>
      <c r="AE536" s="267"/>
      <c r="AF536" s="377"/>
      <c r="AG536" s="662"/>
      <c r="AH536" s="662"/>
      <c r="AI536" s="776"/>
      <c r="AJ536" s="33"/>
      <c r="AK536" s="118"/>
      <c r="AL536" s="118"/>
      <c r="AM536" s="118"/>
      <c r="AN536" s="118"/>
      <c r="AO536" s="34"/>
    </row>
    <row r="537" spans="1:41" ht="39.950000000000003" customHeight="1" x14ac:dyDescent="0.2">
      <c r="A537" s="821"/>
      <c r="B537" s="823"/>
      <c r="C537" s="692"/>
      <c r="D537" s="695"/>
      <c r="E537" s="706"/>
      <c r="F537" s="719"/>
      <c r="G537" s="744"/>
      <c r="H537" s="734"/>
      <c r="I537" s="737"/>
      <c r="J537" s="737"/>
      <c r="K537" s="741"/>
      <c r="L537" s="765" t="s">
        <v>594</v>
      </c>
      <c r="M537" s="699">
        <v>0.25</v>
      </c>
      <c r="N537" s="70" t="s">
        <v>43</v>
      </c>
      <c r="O537" s="208">
        <v>0</v>
      </c>
      <c r="P537" s="209">
        <v>1</v>
      </c>
      <c r="Q537" s="209">
        <v>1</v>
      </c>
      <c r="R537" s="210">
        <v>1</v>
      </c>
      <c r="S537" s="14">
        <f t="shared" ref="S537" si="2255">SUM(O537:O537)*M537</f>
        <v>0</v>
      </c>
      <c r="T537" s="15">
        <f t="shared" ref="T537" si="2256">SUM(P537:P537)*M537</f>
        <v>0.25</v>
      </c>
      <c r="U537" s="15">
        <f t="shared" ref="U537" si="2257">SUM(Q537:Q537)*M537</f>
        <v>0.25</v>
      </c>
      <c r="V537" s="15">
        <f t="shared" ref="V537" si="2258">SUM(R537:R537)*M537</f>
        <v>0.25</v>
      </c>
      <c r="W537" s="103">
        <f t="shared" si="2150"/>
        <v>0.25</v>
      </c>
      <c r="X537" s="236"/>
      <c r="Y537" s="236"/>
      <c r="Z537" s="236"/>
      <c r="AA537" s="236"/>
      <c r="AB537" s="239"/>
      <c r="AC537" s="559"/>
      <c r="AD537" s="727"/>
      <c r="AE537" s="266" t="str">
        <f t="shared" ref="AE537" si="2259">+IF(O538&gt;O537,"SUPERADA",IF(O538=O537,"EQUILIBRADA",IF(O538&lt;O537,"PARA MEJORAR")))</f>
        <v>EQUILIBRADA</v>
      </c>
      <c r="AF537" s="377"/>
      <c r="AG537" s="662"/>
      <c r="AH537" s="662"/>
      <c r="AI537" s="776"/>
      <c r="AJ537" s="33"/>
      <c r="AK537" s="118"/>
      <c r="AL537" s="118"/>
      <c r="AM537" s="118"/>
      <c r="AN537" s="118"/>
      <c r="AO537" s="34"/>
    </row>
    <row r="538" spans="1:41" ht="39.950000000000003" customHeight="1" thickBot="1" x14ac:dyDescent="0.25">
      <c r="A538" s="821"/>
      <c r="B538" s="823"/>
      <c r="C538" s="692"/>
      <c r="D538" s="695"/>
      <c r="E538" s="706"/>
      <c r="F538" s="719"/>
      <c r="G538" s="744"/>
      <c r="H538" s="734"/>
      <c r="I538" s="737"/>
      <c r="J538" s="737"/>
      <c r="K538" s="741"/>
      <c r="L538" s="766"/>
      <c r="M538" s="699"/>
      <c r="N538" s="74" t="s">
        <v>49</v>
      </c>
      <c r="O538" s="135">
        <v>0</v>
      </c>
      <c r="P538" s="136">
        <v>0</v>
      </c>
      <c r="Q538" s="136">
        <v>0</v>
      </c>
      <c r="R538" s="139">
        <v>0</v>
      </c>
      <c r="S538" s="9">
        <f t="shared" ref="S538" si="2260">SUM(O538:O538)*M537</f>
        <v>0</v>
      </c>
      <c r="T538" s="10">
        <f t="shared" ref="T538" si="2261">SUM(P538:P538)*M537</f>
        <v>0</v>
      </c>
      <c r="U538" s="10">
        <f t="shared" ref="U538" si="2262">SUM(Q538:Q538)*M537</f>
        <v>0</v>
      </c>
      <c r="V538" s="10">
        <f t="shared" ref="V538" si="2263">SUM(R538:R538)*M537</f>
        <v>0</v>
      </c>
      <c r="W538" s="102">
        <f t="shared" si="2150"/>
        <v>0</v>
      </c>
      <c r="X538" s="236"/>
      <c r="Y538" s="236"/>
      <c r="Z538" s="236"/>
      <c r="AA538" s="236"/>
      <c r="AB538" s="239"/>
      <c r="AC538" s="559"/>
      <c r="AD538" s="727"/>
      <c r="AE538" s="267"/>
      <c r="AF538" s="377"/>
      <c r="AG538" s="662"/>
      <c r="AH538" s="662"/>
      <c r="AI538" s="776"/>
      <c r="AJ538" s="33"/>
      <c r="AK538" s="118"/>
      <c r="AL538" s="118"/>
      <c r="AM538" s="118"/>
      <c r="AN538" s="118"/>
      <c r="AO538" s="34"/>
    </row>
    <row r="539" spans="1:41" ht="39.950000000000003" customHeight="1" x14ac:dyDescent="0.2">
      <c r="A539" s="821"/>
      <c r="B539" s="823"/>
      <c r="C539" s="692"/>
      <c r="D539" s="695"/>
      <c r="E539" s="706"/>
      <c r="F539" s="719"/>
      <c r="G539" s="744"/>
      <c r="H539" s="734"/>
      <c r="I539" s="737"/>
      <c r="J539" s="737"/>
      <c r="K539" s="741"/>
      <c r="L539" s="765" t="s">
        <v>595</v>
      </c>
      <c r="M539" s="758">
        <v>0.25</v>
      </c>
      <c r="N539" s="113" t="s">
        <v>43</v>
      </c>
      <c r="O539" s="211">
        <v>0</v>
      </c>
      <c r="P539" s="212">
        <v>1</v>
      </c>
      <c r="Q539" s="212">
        <v>1</v>
      </c>
      <c r="R539" s="213">
        <v>1</v>
      </c>
      <c r="S539" s="14">
        <f t="shared" ref="S539" si="2264">SUM(O539:O539)*M539</f>
        <v>0</v>
      </c>
      <c r="T539" s="15">
        <f t="shared" ref="T539" si="2265">SUM(P539:P539)*M539</f>
        <v>0.25</v>
      </c>
      <c r="U539" s="15">
        <f t="shared" ref="U539" si="2266">SUM(Q539:Q539)*M539</f>
        <v>0.25</v>
      </c>
      <c r="V539" s="15">
        <f t="shared" ref="V539" si="2267">SUM(R539:R539)*M539</f>
        <v>0.25</v>
      </c>
      <c r="W539" s="103">
        <f t="shared" si="2150"/>
        <v>0.25</v>
      </c>
      <c r="X539" s="236"/>
      <c r="Y539" s="236"/>
      <c r="Z539" s="236"/>
      <c r="AA539" s="236"/>
      <c r="AB539" s="239"/>
      <c r="AC539" s="559"/>
      <c r="AD539" s="727"/>
      <c r="AE539" s="82"/>
      <c r="AF539" s="377"/>
      <c r="AG539" s="662"/>
      <c r="AH539" s="662"/>
      <c r="AI539" s="776"/>
      <c r="AJ539" s="33"/>
      <c r="AK539" s="118"/>
      <c r="AL539" s="118"/>
      <c r="AM539" s="118"/>
      <c r="AN539" s="118"/>
      <c r="AO539" s="34"/>
    </row>
    <row r="540" spans="1:41" ht="39.950000000000003" customHeight="1" thickBot="1" x14ac:dyDescent="0.25">
      <c r="A540" s="821"/>
      <c r="B540" s="823"/>
      <c r="C540" s="692"/>
      <c r="D540" s="695"/>
      <c r="E540" s="706"/>
      <c r="F540" s="719"/>
      <c r="G540" s="744"/>
      <c r="H540" s="734"/>
      <c r="I540" s="737"/>
      <c r="J540" s="737"/>
      <c r="K540" s="741"/>
      <c r="L540" s="766"/>
      <c r="M540" s="759"/>
      <c r="N540" s="74" t="s">
        <v>49</v>
      </c>
      <c r="O540" s="135">
        <v>0</v>
      </c>
      <c r="P540" s="136">
        <v>0</v>
      </c>
      <c r="Q540" s="136">
        <v>0</v>
      </c>
      <c r="R540" s="139">
        <v>0</v>
      </c>
      <c r="S540" s="9">
        <f t="shared" ref="S540" si="2268">SUM(O540:O540)*M539</f>
        <v>0</v>
      </c>
      <c r="T540" s="10">
        <f t="shared" ref="T540" si="2269">SUM(P540:P540)*M539</f>
        <v>0</v>
      </c>
      <c r="U540" s="10">
        <f t="shared" ref="U540" si="2270">SUM(Q540:Q540)*M539</f>
        <v>0</v>
      </c>
      <c r="V540" s="10">
        <f t="shared" ref="V540" si="2271">SUM(R540:R540)*M539</f>
        <v>0</v>
      </c>
      <c r="W540" s="102">
        <f t="shared" si="2150"/>
        <v>0</v>
      </c>
      <c r="X540" s="236"/>
      <c r="Y540" s="236"/>
      <c r="Z540" s="236"/>
      <c r="AA540" s="236"/>
      <c r="AB540" s="239"/>
      <c r="AC540" s="559"/>
      <c r="AD540" s="727"/>
      <c r="AE540" s="82"/>
      <c r="AF540" s="377"/>
      <c r="AG540" s="662"/>
      <c r="AH540" s="662"/>
      <c r="AI540" s="776"/>
      <c r="AJ540" s="33"/>
      <c r="AK540" s="118"/>
      <c r="AL540" s="118"/>
      <c r="AM540" s="118"/>
      <c r="AN540" s="118"/>
      <c r="AO540" s="34"/>
    </row>
    <row r="541" spans="1:41" ht="39.950000000000003" customHeight="1" x14ac:dyDescent="0.2">
      <c r="A541" s="821"/>
      <c r="B541" s="823"/>
      <c r="C541" s="692"/>
      <c r="D541" s="695"/>
      <c r="E541" s="706"/>
      <c r="F541" s="719"/>
      <c r="G541" s="744"/>
      <c r="H541" s="734"/>
      <c r="I541" s="737"/>
      <c r="J541" s="737"/>
      <c r="K541" s="741"/>
      <c r="L541" s="765" t="s">
        <v>596</v>
      </c>
      <c r="M541" s="699">
        <v>0.2</v>
      </c>
      <c r="N541" s="70" t="s">
        <v>43</v>
      </c>
      <c r="O541" s="208">
        <v>0</v>
      </c>
      <c r="P541" s="209">
        <v>0</v>
      </c>
      <c r="Q541" s="209">
        <v>0</v>
      </c>
      <c r="R541" s="210">
        <v>1</v>
      </c>
      <c r="S541" s="14">
        <f t="shared" ref="S541" si="2272">SUM(O541:O541)*M541</f>
        <v>0</v>
      </c>
      <c r="T541" s="15">
        <f t="shared" ref="T541" si="2273">SUM(P541:P541)*M541</f>
        <v>0</v>
      </c>
      <c r="U541" s="15">
        <f t="shared" ref="U541" si="2274">SUM(Q541:Q541)*M541</f>
        <v>0</v>
      </c>
      <c r="V541" s="15">
        <f t="shared" ref="V541" si="2275">SUM(R541:R541)*M541</f>
        <v>0.2</v>
      </c>
      <c r="W541" s="103">
        <f t="shared" si="2150"/>
        <v>0.2</v>
      </c>
      <c r="X541" s="236"/>
      <c r="Y541" s="236"/>
      <c r="Z541" s="236"/>
      <c r="AA541" s="236"/>
      <c r="AB541" s="239"/>
      <c r="AC541" s="559"/>
      <c r="AD541" s="727"/>
      <c r="AE541" s="266" t="str">
        <f t="shared" ref="AE541" si="2276">+IF(O542&gt;O541,"SUPERADA",IF(O542=O541,"EQUILIBRADA",IF(O542&lt;O541,"PARA MEJORAR")))</f>
        <v>EQUILIBRADA</v>
      </c>
      <c r="AF541" s="377"/>
      <c r="AG541" s="662"/>
      <c r="AH541" s="662"/>
      <c r="AI541" s="776"/>
      <c r="AJ541" s="33"/>
      <c r="AK541" s="118"/>
      <c r="AL541" s="118"/>
      <c r="AM541" s="118"/>
      <c r="AN541" s="118"/>
      <c r="AO541" s="34"/>
    </row>
    <row r="542" spans="1:41" ht="39.950000000000003" customHeight="1" thickBot="1" x14ac:dyDescent="0.25">
      <c r="A542" s="821"/>
      <c r="B542" s="823"/>
      <c r="C542" s="692"/>
      <c r="D542" s="695"/>
      <c r="E542" s="706"/>
      <c r="F542" s="719"/>
      <c r="G542" s="744"/>
      <c r="H542" s="734"/>
      <c r="I542" s="737"/>
      <c r="J542" s="737"/>
      <c r="K542" s="741"/>
      <c r="L542" s="767"/>
      <c r="M542" s="758"/>
      <c r="N542" s="74" t="s">
        <v>49</v>
      </c>
      <c r="O542" s="137">
        <v>0</v>
      </c>
      <c r="P542" s="138">
        <v>0</v>
      </c>
      <c r="Q542" s="138">
        <v>0</v>
      </c>
      <c r="R542" s="140">
        <v>0</v>
      </c>
      <c r="S542" s="20">
        <f t="shared" ref="S542" si="2277">SUM(O542:O542)*M541</f>
        <v>0</v>
      </c>
      <c r="T542" s="21">
        <f t="shared" ref="T542" si="2278">SUM(P542:P542)*M541</f>
        <v>0</v>
      </c>
      <c r="U542" s="21">
        <f t="shared" ref="U542" si="2279">SUM(Q542:Q542)*M541</f>
        <v>0</v>
      </c>
      <c r="V542" s="21">
        <f t="shared" ref="V542" si="2280">SUM(R542:R542)*M541</f>
        <v>0</v>
      </c>
      <c r="W542" s="104">
        <f t="shared" si="2150"/>
        <v>0</v>
      </c>
      <c r="X542" s="236"/>
      <c r="Y542" s="236"/>
      <c r="Z542" s="236"/>
      <c r="AA542" s="236"/>
      <c r="AB542" s="239"/>
      <c r="AC542" s="559"/>
      <c r="AD542" s="434"/>
      <c r="AE542" s="267"/>
      <c r="AF542" s="377"/>
      <c r="AG542" s="662"/>
      <c r="AH542" s="662"/>
      <c r="AI542" s="776"/>
      <c r="AJ542" s="33"/>
      <c r="AK542" s="118"/>
      <c r="AL542" s="118"/>
      <c r="AM542" s="118"/>
      <c r="AN542" s="118"/>
      <c r="AO542" s="34"/>
    </row>
    <row r="543" spans="1:41" ht="39.950000000000003" customHeight="1" x14ac:dyDescent="0.2">
      <c r="A543" s="821"/>
      <c r="B543" s="823"/>
      <c r="C543" s="692"/>
      <c r="D543" s="695"/>
      <c r="E543" s="706"/>
      <c r="F543" s="719"/>
      <c r="G543" s="721" t="s">
        <v>597</v>
      </c>
      <c r="H543" s="745">
        <v>74</v>
      </c>
      <c r="I543" s="714" t="s">
        <v>598</v>
      </c>
      <c r="J543" s="714" t="s">
        <v>599</v>
      </c>
      <c r="K543" s="439">
        <v>0</v>
      </c>
      <c r="L543" s="700" t="s">
        <v>600</v>
      </c>
      <c r="M543" s="702">
        <v>0.2</v>
      </c>
      <c r="N543" s="73" t="s">
        <v>43</v>
      </c>
      <c r="O543" s="199">
        <v>1</v>
      </c>
      <c r="P543" s="196">
        <v>1</v>
      </c>
      <c r="Q543" s="196">
        <v>1</v>
      </c>
      <c r="R543" s="198">
        <v>1</v>
      </c>
      <c r="S543" s="6">
        <f t="shared" ref="S543" si="2281">SUM(O543:O543)*M543</f>
        <v>0.2</v>
      </c>
      <c r="T543" s="7">
        <f t="shared" ref="T543" si="2282">SUM(P543:P543)*M543</f>
        <v>0.2</v>
      </c>
      <c r="U543" s="7">
        <f t="shared" ref="U543" si="2283">SUM(Q543:Q543)*M543</f>
        <v>0.2</v>
      </c>
      <c r="V543" s="7">
        <f t="shared" ref="V543" si="2284">SUM(R543:R543)*M543</f>
        <v>0.2</v>
      </c>
      <c r="W543" s="101">
        <f t="shared" si="2150"/>
        <v>0.2</v>
      </c>
      <c r="X543" s="235">
        <f>S544+S546+S548+S550</f>
        <v>0</v>
      </c>
      <c r="Y543" s="235">
        <f>T544+T546+T548+T550</f>
        <v>0</v>
      </c>
      <c r="Z543" s="235">
        <f>U544+U546+U548+U550</f>
        <v>0</v>
      </c>
      <c r="AA543" s="235">
        <f>V544+V546+V548+V550</f>
        <v>0</v>
      </c>
      <c r="AB543" s="238">
        <f>W544+W546+W548+W550</f>
        <v>0</v>
      </c>
      <c r="AC543" s="559"/>
      <c r="AD543" s="433" t="s">
        <v>601</v>
      </c>
      <c r="AE543" s="266" t="str">
        <f t="shared" ref="AE543" si="2285">+IF(O544&gt;O543,"SUPERADA",IF(O544=O543,"EQUILIBRADA",IF(O544&lt;O543,"PARA MEJORAR")))</f>
        <v>PARA MEJORAR</v>
      </c>
      <c r="AF543" s="266" t="str">
        <f>IF(COUNTIF(AE543:AE562,"PARA MEJORAR")&gt;=1,"PARA MEJORAR","BIEN")</f>
        <v>PARA MEJORAR</v>
      </c>
      <c r="AG543" s="662"/>
      <c r="AH543" s="662"/>
      <c r="AI543" s="776"/>
      <c r="AJ543" s="30"/>
      <c r="AK543" s="31"/>
      <c r="AL543" s="31"/>
      <c r="AM543" s="31"/>
      <c r="AN543" s="31"/>
      <c r="AO543" s="32"/>
    </row>
    <row r="544" spans="1:41" ht="39.950000000000003" customHeight="1" thickBot="1" x14ac:dyDescent="0.25">
      <c r="A544" s="821"/>
      <c r="B544" s="823"/>
      <c r="C544" s="692"/>
      <c r="D544" s="695"/>
      <c r="E544" s="706"/>
      <c r="F544" s="719"/>
      <c r="G544" s="722"/>
      <c r="H544" s="746"/>
      <c r="I544" s="715"/>
      <c r="J544" s="715"/>
      <c r="K544" s="717"/>
      <c r="L544" s="698"/>
      <c r="M544" s="699"/>
      <c r="N544" s="74" t="s">
        <v>49</v>
      </c>
      <c r="O544" s="135">
        <v>0</v>
      </c>
      <c r="P544" s="136">
        <v>0</v>
      </c>
      <c r="Q544" s="136">
        <v>0</v>
      </c>
      <c r="R544" s="139">
        <v>0</v>
      </c>
      <c r="S544" s="9">
        <f t="shared" ref="S544" si="2286">SUM(O544:O544)*M543</f>
        <v>0</v>
      </c>
      <c r="T544" s="10">
        <f t="shared" ref="T544" si="2287">SUM(P544:P544)*M543</f>
        <v>0</v>
      </c>
      <c r="U544" s="10">
        <f t="shared" ref="U544" si="2288">SUM(Q544:Q544)*M543</f>
        <v>0</v>
      </c>
      <c r="V544" s="10">
        <f t="shared" ref="V544" si="2289">SUM(R544:R544)*M543</f>
        <v>0</v>
      </c>
      <c r="W544" s="102">
        <f t="shared" si="2150"/>
        <v>0</v>
      </c>
      <c r="X544" s="236"/>
      <c r="Y544" s="236"/>
      <c r="Z544" s="236"/>
      <c r="AA544" s="236"/>
      <c r="AB544" s="239"/>
      <c r="AC544" s="559"/>
      <c r="AD544" s="727"/>
      <c r="AE544" s="267"/>
      <c r="AF544" s="377"/>
      <c r="AG544" s="662"/>
      <c r="AH544" s="662"/>
      <c r="AI544" s="776"/>
      <c r="AJ544" s="33"/>
      <c r="AK544" s="118"/>
      <c r="AL544" s="118"/>
      <c r="AM544" s="118"/>
      <c r="AN544" s="118"/>
      <c r="AO544" s="34"/>
    </row>
    <row r="545" spans="1:41" ht="39.950000000000003" customHeight="1" x14ac:dyDescent="0.2">
      <c r="A545" s="821"/>
      <c r="B545" s="823"/>
      <c r="C545" s="692"/>
      <c r="D545" s="695"/>
      <c r="E545" s="706"/>
      <c r="F545" s="719"/>
      <c r="G545" s="722"/>
      <c r="H545" s="746"/>
      <c r="I545" s="715"/>
      <c r="J545" s="715"/>
      <c r="K545" s="717"/>
      <c r="L545" s="698" t="s">
        <v>602</v>
      </c>
      <c r="M545" s="699">
        <v>0.2</v>
      </c>
      <c r="N545" s="70" t="s">
        <v>43</v>
      </c>
      <c r="O545" s="208">
        <v>0</v>
      </c>
      <c r="P545" s="209">
        <v>0.5</v>
      </c>
      <c r="Q545" s="209">
        <v>1</v>
      </c>
      <c r="R545" s="210">
        <v>1</v>
      </c>
      <c r="S545" s="14">
        <f t="shared" ref="S545" si="2290">SUM(O545:O545)*M545</f>
        <v>0</v>
      </c>
      <c r="T545" s="15">
        <f t="shared" ref="T545" si="2291">SUM(P545:P545)*M545</f>
        <v>0.1</v>
      </c>
      <c r="U545" s="15">
        <f t="shared" ref="U545" si="2292">SUM(Q545:Q545)*M545</f>
        <v>0.2</v>
      </c>
      <c r="V545" s="15">
        <f t="shared" ref="V545" si="2293">SUM(R545:R545)*M545</f>
        <v>0.2</v>
      </c>
      <c r="W545" s="103">
        <f t="shared" si="2150"/>
        <v>0.2</v>
      </c>
      <c r="X545" s="236"/>
      <c r="Y545" s="236"/>
      <c r="Z545" s="236"/>
      <c r="AA545" s="236"/>
      <c r="AB545" s="239"/>
      <c r="AC545" s="559"/>
      <c r="AD545" s="727"/>
      <c r="AE545" s="266" t="str">
        <f t="shared" ref="AE545" si="2294">+IF(O546&gt;O545,"SUPERADA",IF(O546=O545,"EQUILIBRADA",IF(O546&lt;O545,"PARA MEJORAR")))</f>
        <v>EQUILIBRADA</v>
      </c>
      <c r="AF545" s="377"/>
      <c r="AG545" s="662"/>
      <c r="AH545" s="662"/>
      <c r="AI545" s="776"/>
      <c r="AJ545" s="33"/>
      <c r="AK545" s="118"/>
      <c r="AL545" s="118"/>
      <c r="AM545" s="118"/>
      <c r="AN545" s="118"/>
      <c r="AO545" s="34"/>
    </row>
    <row r="546" spans="1:41" ht="39.950000000000003" customHeight="1" thickBot="1" x14ac:dyDescent="0.25">
      <c r="A546" s="821"/>
      <c r="B546" s="823"/>
      <c r="C546" s="692"/>
      <c r="D546" s="695"/>
      <c r="E546" s="706"/>
      <c r="F546" s="719"/>
      <c r="G546" s="722"/>
      <c r="H546" s="746"/>
      <c r="I546" s="715"/>
      <c r="J546" s="715"/>
      <c r="K546" s="717"/>
      <c r="L546" s="698"/>
      <c r="M546" s="699"/>
      <c r="N546" s="74" t="s">
        <v>49</v>
      </c>
      <c r="O546" s="135">
        <v>0</v>
      </c>
      <c r="P546" s="136">
        <v>0</v>
      </c>
      <c r="Q546" s="136">
        <v>0</v>
      </c>
      <c r="R546" s="139">
        <v>0</v>
      </c>
      <c r="S546" s="9">
        <f t="shared" ref="S546" si="2295">SUM(O546:O546)*M545</f>
        <v>0</v>
      </c>
      <c r="T546" s="10">
        <f t="shared" ref="T546" si="2296">SUM(P546:P546)*M545</f>
        <v>0</v>
      </c>
      <c r="U546" s="10">
        <f t="shared" ref="U546" si="2297">SUM(Q546:Q546)*M545</f>
        <v>0</v>
      </c>
      <c r="V546" s="10">
        <f t="shared" ref="V546" si="2298">SUM(R546:R546)*M545</f>
        <v>0</v>
      </c>
      <c r="W546" s="102">
        <f t="shared" si="2150"/>
        <v>0</v>
      </c>
      <c r="X546" s="236"/>
      <c r="Y546" s="236"/>
      <c r="Z546" s="236"/>
      <c r="AA546" s="236"/>
      <c r="AB546" s="239"/>
      <c r="AC546" s="559"/>
      <c r="AD546" s="727"/>
      <c r="AE546" s="267"/>
      <c r="AF546" s="377"/>
      <c r="AG546" s="662"/>
      <c r="AH546" s="662"/>
      <c r="AI546" s="776"/>
      <c r="AJ546" s="33"/>
      <c r="AK546" s="118"/>
      <c r="AL546" s="118"/>
      <c r="AM546" s="118"/>
      <c r="AN546" s="118"/>
      <c r="AO546" s="34"/>
    </row>
    <row r="547" spans="1:41" ht="39.950000000000003" customHeight="1" x14ac:dyDescent="0.2">
      <c r="A547" s="821"/>
      <c r="B547" s="823"/>
      <c r="C547" s="692"/>
      <c r="D547" s="695"/>
      <c r="E547" s="706"/>
      <c r="F547" s="719"/>
      <c r="G547" s="722"/>
      <c r="H547" s="746"/>
      <c r="I547" s="715"/>
      <c r="J547" s="715"/>
      <c r="K547" s="717"/>
      <c r="L547" s="698" t="s">
        <v>603</v>
      </c>
      <c r="M547" s="699">
        <v>0.4</v>
      </c>
      <c r="N547" s="70" t="s">
        <v>43</v>
      </c>
      <c r="O547" s="208">
        <v>0</v>
      </c>
      <c r="P547" s="209">
        <v>0.5</v>
      </c>
      <c r="Q547" s="209">
        <v>0.8</v>
      </c>
      <c r="R547" s="210">
        <v>1</v>
      </c>
      <c r="S547" s="14">
        <f t="shared" ref="S547" si="2299">SUM(O547:O547)*M547</f>
        <v>0</v>
      </c>
      <c r="T547" s="15">
        <f t="shared" ref="T547" si="2300">SUM(P547:P547)*M547</f>
        <v>0.2</v>
      </c>
      <c r="U547" s="15">
        <f t="shared" ref="U547" si="2301">SUM(Q547:Q547)*M547</f>
        <v>0.32000000000000006</v>
      </c>
      <c r="V547" s="15">
        <f t="shared" ref="V547" si="2302">SUM(R547:R547)*M547</f>
        <v>0.4</v>
      </c>
      <c r="W547" s="103">
        <f t="shared" si="2150"/>
        <v>0.4</v>
      </c>
      <c r="X547" s="236"/>
      <c r="Y547" s="236"/>
      <c r="Z547" s="236"/>
      <c r="AA547" s="236"/>
      <c r="AB547" s="239"/>
      <c r="AC547" s="559"/>
      <c r="AD547" s="727"/>
      <c r="AE547" s="266" t="str">
        <f t="shared" ref="AE547" si="2303">+IF(O548&gt;O547,"SUPERADA",IF(O548=O547,"EQUILIBRADA",IF(O548&lt;O547,"PARA MEJORAR")))</f>
        <v>EQUILIBRADA</v>
      </c>
      <c r="AF547" s="377"/>
      <c r="AG547" s="662"/>
      <c r="AH547" s="662"/>
      <c r="AI547" s="776"/>
      <c r="AJ547" s="33"/>
      <c r="AK547" s="118"/>
      <c r="AL547" s="118"/>
      <c r="AM547" s="118"/>
      <c r="AN547" s="118"/>
      <c r="AO547" s="34"/>
    </row>
    <row r="548" spans="1:41" ht="39.950000000000003" customHeight="1" thickBot="1" x14ac:dyDescent="0.25">
      <c r="A548" s="821"/>
      <c r="B548" s="823"/>
      <c r="C548" s="692"/>
      <c r="D548" s="695"/>
      <c r="E548" s="706"/>
      <c r="F548" s="719"/>
      <c r="G548" s="722"/>
      <c r="H548" s="746"/>
      <c r="I548" s="715"/>
      <c r="J548" s="715"/>
      <c r="K548" s="717"/>
      <c r="L548" s="698"/>
      <c r="M548" s="699"/>
      <c r="N548" s="74" t="s">
        <v>49</v>
      </c>
      <c r="O548" s="135">
        <v>0</v>
      </c>
      <c r="P548" s="136">
        <v>0</v>
      </c>
      <c r="Q548" s="136">
        <v>0</v>
      </c>
      <c r="R548" s="139">
        <v>0</v>
      </c>
      <c r="S548" s="9">
        <f t="shared" ref="S548" si="2304">SUM(O548:O548)*M547</f>
        <v>0</v>
      </c>
      <c r="T548" s="10">
        <f t="shared" ref="T548" si="2305">SUM(P548:P548)*M547</f>
        <v>0</v>
      </c>
      <c r="U548" s="10">
        <f t="shared" ref="U548" si="2306">SUM(Q548:Q548)*M547</f>
        <v>0</v>
      </c>
      <c r="V548" s="10">
        <f t="shared" ref="V548" si="2307">SUM(R548:R548)*M547</f>
        <v>0</v>
      </c>
      <c r="W548" s="102">
        <f t="shared" si="2150"/>
        <v>0</v>
      </c>
      <c r="X548" s="236"/>
      <c r="Y548" s="236"/>
      <c r="Z548" s="236"/>
      <c r="AA548" s="236"/>
      <c r="AB548" s="239"/>
      <c r="AC548" s="559"/>
      <c r="AD548" s="727"/>
      <c r="AE548" s="267"/>
      <c r="AF548" s="377"/>
      <c r="AG548" s="662"/>
      <c r="AH548" s="662"/>
      <c r="AI548" s="776"/>
      <c r="AJ548" s="33"/>
      <c r="AK548" s="118"/>
      <c r="AL548" s="118"/>
      <c r="AM548" s="118"/>
      <c r="AN548" s="118"/>
      <c r="AO548" s="34"/>
    </row>
    <row r="549" spans="1:41" ht="39.950000000000003" customHeight="1" x14ac:dyDescent="0.2">
      <c r="A549" s="821"/>
      <c r="B549" s="823"/>
      <c r="C549" s="692"/>
      <c r="D549" s="695"/>
      <c r="E549" s="706"/>
      <c r="F549" s="719"/>
      <c r="G549" s="722"/>
      <c r="H549" s="746"/>
      <c r="I549" s="715"/>
      <c r="J549" s="715"/>
      <c r="K549" s="717"/>
      <c r="L549" s="728" t="s">
        <v>604</v>
      </c>
      <c r="M549" s="699">
        <v>0.2</v>
      </c>
      <c r="N549" s="70" t="s">
        <v>43</v>
      </c>
      <c r="O549" s="208">
        <v>0</v>
      </c>
      <c r="P549" s="209">
        <v>0</v>
      </c>
      <c r="Q549" s="209">
        <v>0.5</v>
      </c>
      <c r="R549" s="210">
        <v>1</v>
      </c>
      <c r="S549" s="14">
        <f t="shared" ref="S549" si="2308">SUM(O549:O549)*M549</f>
        <v>0</v>
      </c>
      <c r="T549" s="15">
        <f t="shared" ref="T549" si="2309">SUM(P549:P549)*M549</f>
        <v>0</v>
      </c>
      <c r="U549" s="15">
        <f t="shared" ref="U549" si="2310">SUM(Q549:Q549)*M549</f>
        <v>0.1</v>
      </c>
      <c r="V549" s="15">
        <f t="shared" ref="V549" si="2311">SUM(R549:R549)*M549</f>
        <v>0.2</v>
      </c>
      <c r="W549" s="103">
        <f t="shared" si="2150"/>
        <v>0.2</v>
      </c>
      <c r="X549" s="236"/>
      <c r="Y549" s="236"/>
      <c r="Z549" s="236"/>
      <c r="AA549" s="236"/>
      <c r="AB549" s="239"/>
      <c r="AC549" s="559"/>
      <c r="AD549" s="727"/>
      <c r="AE549" s="266" t="str">
        <f t="shared" ref="AE549" si="2312">+IF(O550&gt;O549,"SUPERADA",IF(O550=O549,"EQUILIBRADA",IF(O550&lt;O549,"PARA MEJORAR")))</f>
        <v>EQUILIBRADA</v>
      </c>
      <c r="AF549" s="377"/>
      <c r="AG549" s="662"/>
      <c r="AH549" s="662"/>
      <c r="AI549" s="776"/>
      <c r="AJ549" s="33"/>
      <c r="AK549" s="118"/>
      <c r="AL549" s="118"/>
      <c r="AM549" s="118"/>
      <c r="AN549" s="118"/>
      <c r="AO549" s="34"/>
    </row>
    <row r="550" spans="1:41" ht="39.950000000000003" customHeight="1" thickBot="1" x14ac:dyDescent="0.25">
      <c r="A550" s="821"/>
      <c r="B550" s="823"/>
      <c r="C550" s="692"/>
      <c r="D550" s="695"/>
      <c r="E550" s="706"/>
      <c r="F550" s="719"/>
      <c r="G550" s="723"/>
      <c r="H550" s="747"/>
      <c r="I550" s="716"/>
      <c r="J550" s="716"/>
      <c r="K550" s="440"/>
      <c r="L550" s="730"/>
      <c r="M550" s="704"/>
      <c r="N550" s="72" t="s">
        <v>49</v>
      </c>
      <c r="O550" s="137">
        <v>0</v>
      </c>
      <c r="P550" s="138">
        <v>0</v>
      </c>
      <c r="Q550" s="138">
        <v>0</v>
      </c>
      <c r="R550" s="140">
        <v>0</v>
      </c>
      <c r="S550" s="20">
        <f t="shared" ref="S550" si="2313">SUM(O550:O550)*M549</f>
        <v>0</v>
      </c>
      <c r="T550" s="21">
        <f t="shared" ref="T550" si="2314">SUM(P550:P550)*M549</f>
        <v>0</v>
      </c>
      <c r="U550" s="21">
        <f t="shared" ref="U550" si="2315">SUM(Q550:Q550)*M549</f>
        <v>0</v>
      </c>
      <c r="V550" s="21">
        <f t="shared" ref="V550" si="2316">SUM(R550:R550)*M549</f>
        <v>0</v>
      </c>
      <c r="W550" s="104">
        <f t="shared" si="2150"/>
        <v>0</v>
      </c>
      <c r="X550" s="763"/>
      <c r="Y550" s="763"/>
      <c r="Z550" s="763"/>
      <c r="AA550" s="763"/>
      <c r="AB550" s="764"/>
      <c r="AC550" s="559"/>
      <c r="AD550" s="727"/>
      <c r="AE550" s="267"/>
      <c r="AF550" s="377"/>
      <c r="AG550" s="662"/>
      <c r="AH550" s="662"/>
      <c r="AI550" s="776"/>
      <c r="AJ550" s="33"/>
      <c r="AK550" s="118"/>
      <c r="AL550" s="118"/>
      <c r="AM550" s="118"/>
      <c r="AN550" s="118"/>
      <c r="AO550" s="34"/>
    </row>
    <row r="551" spans="1:41" ht="39.950000000000003" customHeight="1" x14ac:dyDescent="0.2">
      <c r="A551" s="821"/>
      <c r="B551" s="823"/>
      <c r="C551" s="692"/>
      <c r="D551" s="695"/>
      <c r="E551" s="706"/>
      <c r="F551" s="719"/>
      <c r="G551" s="711" t="s">
        <v>605</v>
      </c>
      <c r="H551" s="753">
        <v>75</v>
      </c>
      <c r="I551" s="736" t="s">
        <v>606</v>
      </c>
      <c r="J551" s="736" t="s">
        <v>599</v>
      </c>
      <c r="K551" s="740">
        <v>0</v>
      </c>
      <c r="L551" s="731" t="s">
        <v>607</v>
      </c>
      <c r="M551" s="756">
        <v>0.4</v>
      </c>
      <c r="N551" s="70" t="s">
        <v>43</v>
      </c>
      <c r="O551" s="199">
        <v>1</v>
      </c>
      <c r="P551" s="196">
        <v>1</v>
      </c>
      <c r="Q551" s="196">
        <v>1</v>
      </c>
      <c r="R551" s="198">
        <v>1</v>
      </c>
      <c r="S551" s="6">
        <f t="shared" ref="S551" si="2317">SUM(O551:O551)*M551</f>
        <v>0.4</v>
      </c>
      <c r="T551" s="7">
        <f t="shared" ref="T551" si="2318">SUM(P551:P551)*M551</f>
        <v>0.4</v>
      </c>
      <c r="U551" s="7">
        <f t="shared" ref="U551" si="2319">SUM(Q551:Q551)*M551</f>
        <v>0.4</v>
      </c>
      <c r="V551" s="7">
        <f t="shared" ref="V551" si="2320">SUM(R551:R551)*M551</f>
        <v>0.4</v>
      </c>
      <c r="W551" s="101">
        <f t="shared" si="2150"/>
        <v>0.4</v>
      </c>
      <c r="X551" s="235">
        <f>S552+S554+S556</f>
        <v>0</v>
      </c>
      <c r="Y551" s="235">
        <f>T552+T554+T556</f>
        <v>0</v>
      </c>
      <c r="Z551" s="235">
        <f>U552+U554+U556</f>
        <v>0</v>
      </c>
      <c r="AA551" s="235">
        <f>V552+V554+V556</f>
        <v>0</v>
      </c>
      <c r="AB551" s="238">
        <f>W552+W554+W556</f>
        <v>0</v>
      </c>
      <c r="AC551" s="559"/>
      <c r="AD551" s="727"/>
      <c r="AE551" s="82"/>
      <c r="AF551" s="377"/>
      <c r="AG551" s="662"/>
      <c r="AH551" s="662"/>
      <c r="AI551" s="776"/>
      <c r="AJ551" s="33"/>
      <c r="AK551" s="118"/>
      <c r="AL551" s="118"/>
      <c r="AM551" s="118"/>
      <c r="AN551" s="118"/>
      <c r="AO551" s="34"/>
    </row>
    <row r="552" spans="1:41" ht="39.950000000000003" customHeight="1" thickBot="1" x14ac:dyDescent="0.25">
      <c r="A552" s="821"/>
      <c r="B552" s="823"/>
      <c r="C552" s="692"/>
      <c r="D552" s="695"/>
      <c r="E552" s="706"/>
      <c r="F552" s="719"/>
      <c r="G552" s="712"/>
      <c r="H552" s="754"/>
      <c r="I552" s="737"/>
      <c r="J552" s="737"/>
      <c r="K552" s="741"/>
      <c r="L552" s="749"/>
      <c r="M552" s="751"/>
      <c r="N552" s="72" t="s">
        <v>49</v>
      </c>
      <c r="O552" s="135">
        <v>0</v>
      </c>
      <c r="P552" s="136">
        <v>0</v>
      </c>
      <c r="Q552" s="136">
        <v>0</v>
      </c>
      <c r="R552" s="139">
        <v>0</v>
      </c>
      <c r="S552" s="9">
        <f t="shared" ref="S552" si="2321">SUM(O552:O552)*M551</f>
        <v>0</v>
      </c>
      <c r="T552" s="10">
        <f t="shared" ref="T552" si="2322">SUM(P552:P552)*M551</f>
        <v>0</v>
      </c>
      <c r="U552" s="10">
        <f t="shared" ref="U552" si="2323">SUM(Q552:Q552)*M551</f>
        <v>0</v>
      </c>
      <c r="V552" s="10">
        <f t="shared" ref="V552" si="2324">SUM(R552:R552)*M551</f>
        <v>0</v>
      </c>
      <c r="W552" s="102">
        <f t="shared" si="2150"/>
        <v>0</v>
      </c>
      <c r="X552" s="236"/>
      <c r="Y552" s="236"/>
      <c r="Z552" s="236"/>
      <c r="AA552" s="236"/>
      <c r="AB552" s="239"/>
      <c r="AC552" s="559"/>
      <c r="AD552" s="727"/>
      <c r="AE552" s="82"/>
      <c r="AF552" s="377"/>
      <c r="AG552" s="662"/>
      <c r="AH552" s="662"/>
      <c r="AI552" s="776"/>
      <c r="AJ552" s="33"/>
      <c r="AK552" s="118"/>
      <c r="AL552" s="118"/>
      <c r="AM552" s="118"/>
      <c r="AN552" s="118"/>
      <c r="AO552" s="34"/>
    </row>
    <row r="553" spans="1:41" ht="39.950000000000003" customHeight="1" x14ac:dyDescent="0.2">
      <c r="A553" s="821"/>
      <c r="B553" s="823"/>
      <c r="C553" s="692"/>
      <c r="D553" s="695"/>
      <c r="E553" s="706"/>
      <c r="F553" s="719"/>
      <c r="G553" s="712"/>
      <c r="H553" s="754"/>
      <c r="I553" s="737"/>
      <c r="J553" s="737"/>
      <c r="K553" s="741"/>
      <c r="L553" s="748" t="s">
        <v>608</v>
      </c>
      <c r="M553" s="750">
        <v>0.3</v>
      </c>
      <c r="N553" s="70" t="s">
        <v>43</v>
      </c>
      <c r="O553" s="208">
        <v>0</v>
      </c>
      <c r="P553" s="209">
        <v>0.5</v>
      </c>
      <c r="Q553" s="209">
        <v>0.8</v>
      </c>
      <c r="R553" s="210">
        <v>1</v>
      </c>
      <c r="S553" s="14">
        <f t="shared" ref="S553" si="2325">SUM(O553:O553)*M553</f>
        <v>0</v>
      </c>
      <c r="T553" s="15">
        <f t="shared" ref="T553" si="2326">SUM(P553:P553)*M553</f>
        <v>0.15</v>
      </c>
      <c r="U553" s="15">
        <f t="shared" ref="U553" si="2327">SUM(Q553:Q553)*M553</f>
        <v>0.24</v>
      </c>
      <c r="V553" s="15">
        <f t="shared" ref="V553" si="2328">SUM(R553:R553)*M553</f>
        <v>0.3</v>
      </c>
      <c r="W553" s="103">
        <f t="shared" si="2150"/>
        <v>0.3</v>
      </c>
      <c r="X553" s="236"/>
      <c r="Y553" s="236"/>
      <c r="Z553" s="236"/>
      <c r="AA553" s="236"/>
      <c r="AB553" s="239"/>
      <c r="AC553" s="559"/>
      <c r="AD553" s="727"/>
      <c r="AE553" s="82"/>
      <c r="AF553" s="377"/>
      <c r="AG553" s="662"/>
      <c r="AH553" s="662"/>
      <c r="AI553" s="776"/>
      <c r="AJ553" s="33"/>
      <c r="AK553" s="118"/>
      <c r="AL553" s="118"/>
      <c r="AM553" s="118"/>
      <c r="AN553" s="118"/>
      <c r="AO553" s="34"/>
    </row>
    <row r="554" spans="1:41" ht="39.950000000000003" customHeight="1" thickBot="1" x14ac:dyDescent="0.25">
      <c r="A554" s="821"/>
      <c r="B554" s="823"/>
      <c r="C554" s="692"/>
      <c r="D554" s="695"/>
      <c r="E554" s="706"/>
      <c r="F554" s="719"/>
      <c r="G554" s="712"/>
      <c r="H554" s="754"/>
      <c r="I554" s="737"/>
      <c r="J554" s="737"/>
      <c r="K554" s="741"/>
      <c r="L554" s="749"/>
      <c r="M554" s="751"/>
      <c r="N554" s="72" t="s">
        <v>49</v>
      </c>
      <c r="O554" s="135">
        <v>0</v>
      </c>
      <c r="P554" s="136">
        <v>0</v>
      </c>
      <c r="Q554" s="136">
        <v>0</v>
      </c>
      <c r="R554" s="139">
        <v>0</v>
      </c>
      <c r="S554" s="9">
        <f t="shared" ref="S554" si="2329">SUM(O554:O554)*M553</f>
        <v>0</v>
      </c>
      <c r="T554" s="10">
        <f t="shared" ref="T554" si="2330">SUM(P554:P554)*M553</f>
        <v>0</v>
      </c>
      <c r="U554" s="10">
        <f t="shared" ref="U554" si="2331">SUM(Q554:Q554)*M553</f>
        <v>0</v>
      </c>
      <c r="V554" s="10">
        <f t="shared" ref="V554" si="2332">SUM(R554:R554)*M553</f>
        <v>0</v>
      </c>
      <c r="W554" s="102">
        <f t="shared" si="2150"/>
        <v>0</v>
      </c>
      <c r="X554" s="236"/>
      <c r="Y554" s="236"/>
      <c r="Z554" s="236"/>
      <c r="AA554" s="236"/>
      <c r="AB554" s="239"/>
      <c r="AC554" s="559"/>
      <c r="AD554" s="727"/>
      <c r="AE554" s="82"/>
      <c r="AF554" s="377"/>
      <c r="AG554" s="662"/>
      <c r="AH554" s="662"/>
      <c r="AI554" s="776"/>
      <c r="AJ554" s="33"/>
      <c r="AK554" s="118"/>
      <c r="AL554" s="118"/>
      <c r="AM554" s="118"/>
      <c r="AN554" s="118"/>
      <c r="AO554" s="34"/>
    </row>
    <row r="555" spans="1:41" ht="39.950000000000003" customHeight="1" x14ac:dyDescent="0.2">
      <c r="A555" s="821"/>
      <c r="B555" s="823"/>
      <c r="C555" s="692"/>
      <c r="D555" s="695"/>
      <c r="E555" s="706"/>
      <c r="F555" s="719"/>
      <c r="G555" s="712"/>
      <c r="H555" s="754"/>
      <c r="I555" s="737"/>
      <c r="J555" s="737"/>
      <c r="K555" s="741"/>
      <c r="L555" s="748" t="s">
        <v>609</v>
      </c>
      <c r="M555" s="750">
        <v>0.3</v>
      </c>
      <c r="N555" s="70" t="s">
        <v>43</v>
      </c>
      <c r="O555" s="208">
        <v>0</v>
      </c>
      <c r="P555" s="209">
        <v>0</v>
      </c>
      <c r="Q555" s="209">
        <v>0.8</v>
      </c>
      <c r="R555" s="210">
        <v>1</v>
      </c>
      <c r="S555" s="14">
        <f t="shared" ref="S555" si="2333">SUM(O555:O555)*M555</f>
        <v>0</v>
      </c>
      <c r="T555" s="15">
        <f t="shared" ref="T555" si="2334">SUM(P555:P555)*M555</f>
        <v>0</v>
      </c>
      <c r="U555" s="15">
        <f t="shared" ref="U555" si="2335">SUM(Q555:Q555)*M555</f>
        <v>0.24</v>
      </c>
      <c r="V555" s="15">
        <f t="shared" ref="V555" si="2336">SUM(R555:R555)*M555</f>
        <v>0.3</v>
      </c>
      <c r="W555" s="103">
        <f t="shared" si="2150"/>
        <v>0.3</v>
      </c>
      <c r="X555" s="236"/>
      <c r="Y555" s="236"/>
      <c r="Z555" s="236"/>
      <c r="AA555" s="236"/>
      <c r="AB555" s="239"/>
      <c r="AC555" s="559"/>
      <c r="AD555" s="727"/>
      <c r="AE555" s="82"/>
      <c r="AF555" s="377"/>
      <c r="AG555" s="662"/>
      <c r="AH555" s="662"/>
      <c r="AI555" s="776"/>
      <c r="AJ555" s="33"/>
      <c r="AK555" s="118"/>
      <c r="AL555" s="118"/>
      <c r="AM555" s="118"/>
      <c r="AN555" s="118"/>
      <c r="AO555" s="34"/>
    </row>
    <row r="556" spans="1:41" ht="39.950000000000003" customHeight="1" thickBot="1" x14ac:dyDescent="0.25">
      <c r="A556" s="821"/>
      <c r="B556" s="823"/>
      <c r="C556" s="692"/>
      <c r="D556" s="695"/>
      <c r="E556" s="706"/>
      <c r="F556" s="719"/>
      <c r="G556" s="713"/>
      <c r="H556" s="755"/>
      <c r="I556" s="738"/>
      <c r="J556" s="738"/>
      <c r="K556" s="742"/>
      <c r="L556" s="730"/>
      <c r="M556" s="752"/>
      <c r="N556" s="72" t="s">
        <v>49</v>
      </c>
      <c r="O556" s="137">
        <v>0</v>
      </c>
      <c r="P556" s="138">
        <v>0</v>
      </c>
      <c r="Q556" s="138">
        <v>0</v>
      </c>
      <c r="R556" s="140">
        <v>0</v>
      </c>
      <c r="S556" s="20">
        <f t="shared" ref="S556" si="2337">SUM(O556:O556)*M555</f>
        <v>0</v>
      </c>
      <c r="T556" s="21">
        <f t="shared" ref="T556" si="2338">SUM(P556:P556)*M555</f>
        <v>0</v>
      </c>
      <c r="U556" s="21">
        <f t="shared" ref="U556" si="2339">SUM(Q556:Q556)*M555</f>
        <v>0</v>
      </c>
      <c r="V556" s="21">
        <f t="shared" ref="V556" si="2340">SUM(R556:R556)*M555</f>
        <v>0</v>
      </c>
      <c r="W556" s="104">
        <f t="shared" si="2150"/>
        <v>0</v>
      </c>
      <c r="X556" s="236"/>
      <c r="Y556" s="236"/>
      <c r="Z556" s="236"/>
      <c r="AA556" s="236"/>
      <c r="AB556" s="239"/>
      <c r="AC556" s="559"/>
      <c r="AD556" s="727"/>
      <c r="AE556" s="82"/>
      <c r="AF556" s="377"/>
      <c r="AG556" s="662"/>
      <c r="AH556" s="662"/>
      <c r="AI556" s="776"/>
      <c r="AJ556" s="33"/>
      <c r="AK556" s="118"/>
      <c r="AL556" s="118"/>
      <c r="AM556" s="118"/>
      <c r="AN556" s="118"/>
      <c r="AO556" s="34"/>
    </row>
    <row r="557" spans="1:41" ht="39.950000000000003" customHeight="1" x14ac:dyDescent="0.2">
      <c r="A557" s="821"/>
      <c r="B557" s="823"/>
      <c r="C557" s="692"/>
      <c r="D557" s="695"/>
      <c r="E557" s="706"/>
      <c r="F557" s="719"/>
      <c r="G557" s="711" t="s">
        <v>610</v>
      </c>
      <c r="H557" s="733">
        <v>76</v>
      </c>
      <c r="I557" s="736" t="s">
        <v>611</v>
      </c>
      <c r="J557" s="736" t="s">
        <v>612</v>
      </c>
      <c r="K557" s="740">
        <v>0</v>
      </c>
      <c r="L557" s="731" t="s">
        <v>613</v>
      </c>
      <c r="M557" s="756">
        <v>0.3</v>
      </c>
      <c r="N557" s="73" t="s">
        <v>43</v>
      </c>
      <c r="O557" s="199">
        <v>1</v>
      </c>
      <c r="P557" s="196">
        <v>1</v>
      </c>
      <c r="Q557" s="196">
        <v>1</v>
      </c>
      <c r="R557" s="198">
        <v>1</v>
      </c>
      <c r="S557" s="6">
        <f t="shared" ref="S557" si="2341">SUM(O557:O557)*M557</f>
        <v>0.3</v>
      </c>
      <c r="T557" s="7">
        <f t="shared" ref="T557" si="2342">SUM(P557:P557)*M557</f>
        <v>0.3</v>
      </c>
      <c r="U557" s="7">
        <f t="shared" ref="U557" si="2343">SUM(Q557:Q557)*M557</f>
        <v>0.3</v>
      </c>
      <c r="V557" s="7">
        <f t="shared" ref="V557" si="2344">SUM(R557:R557)*M557</f>
        <v>0.3</v>
      </c>
      <c r="W557" s="101">
        <f t="shared" si="2150"/>
        <v>0.3</v>
      </c>
      <c r="X557" s="235">
        <f>S558+S560+S562</f>
        <v>0</v>
      </c>
      <c r="Y557" s="235">
        <f>T558+T560+T562</f>
        <v>0</v>
      </c>
      <c r="Z557" s="235">
        <f>U558+U560+U562</f>
        <v>0</v>
      </c>
      <c r="AA557" s="235">
        <f>V558+V560+V562</f>
        <v>0</v>
      </c>
      <c r="AB557" s="238">
        <f>W558+W560+W562</f>
        <v>0</v>
      </c>
      <c r="AC557" s="559"/>
      <c r="AD557" s="727"/>
      <c r="AE557" s="266" t="str">
        <f t="shared" ref="AE557" si="2345">+IF(O558&gt;O557,"SUPERADA",IF(O558=O557,"EQUILIBRADA",IF(O558&lt;O557,"PARA MEJORAR")))</f>
        <v>PARA MEJORAR</v>
      </c>
      <c r="AF557" s="377"/>
      <c r="AG557" s="662"/>
      <c r="AH557" s="662"/>
      <c r="AI557" s="776"/>
      <c r="AJ557" s="33"/>
      <c r="AK557" s="118"/>
      <c r="AL557" s="118"/>
      <c r="AM557" s="118"/>
      <c r="AN557" s="118"/>
      <c r="AO557" s="34"/>
    </row>
    <row r="558" spans="1:41" ht="39.950000000000003" customHeight="1" thickBot="1" x14ac:dyDescent="0.25">
      <c r="A558" s="821"/>
      <c r="B558" s="823"/>
      <c r="C558" s="692"/>
      <c r="D558" s="695"/>
      <c r="E558" s="706"/>
      <c r="F558" s="719"/>
      <c r="G558" s="712"/>
      <c r="H558" s="734"/>
      <c r="I558" s="737"/>
      <c r="J558" s="737"/>
      <c r="K558" s="741"/>
      <c r="L558" s="732"/>
      <c r="M558" s="759"/>
      <c r="N558" s="74" t="s">
        <v>49</v>
      </c>
      <c r="O558" s="135">
        <v>0</v>
      </c>
      <c r="P558" s="136">
        <v>0</v>
      </c>
      <c r="Q558" s="136">
        <v>0</v>
      </c>
      <c r="R558" s="139">
        <v>0</v>
      </c>
      <c r="S558" s="9">
        <f t="shared" ref="S558" si="2346">SUM(O558:O558)*M557</f>
        <v>0</v>
      </c>
      <c r="T558" s="10">
        <f t="shared" ref="T558" si="2347">SUM(P558:P558)*M557</f>
        <v>0</v>
      </c>
      <c r="U558" s="10">
        <f t="shared" ref="U558" si="2348">SUM(Q558:Q558)*M557</f>
        <v>0</v>
      </c>
      <c r="V558" s="10">
        <f t="shared" ref="V558" si="2349">SUM(R558:R558)*M557</f>
        <v>0</v>
      </c>
      <c r="W558" s="102">
        <f t="shared" si="2150"/>
        <v>0</v>
      </c>
      <c r="X558" s="236"/>
      <c r="Y558" s="236"/>
      <c r="Z558" s="236"/>
      <c r="AA558" s="236"/>
      <c r="AB558" s="239"/>
      <c r="AC558" s="559"/>
      <c r="AD558" s="727"/>
      <c r="AE558" s="267"/>
      <c r="AF558" s="377"/>
      <c r="AG558" s="662"/>
      <c r="AH558" s="662"/>
      <c r="AI558" s="776"/>
      <c r="AJ558" s="33"/>
      <c r="AK558" s="118"/>
      <c r="AL558" s="118"/>
      <c r="AM558" s="118"/>
      <c r="AN558" s="118"/>
      <c r="AO558" s="34"/>
    </row>
    <row r="559" spans="1:41" ht="39.950000000000003" customHeight="1" x14ac:dyDescent="0.2">
      <c r="A559" s="821"/>
      <c r="B559" s="823"/>
      <c r="C559" s="692"/>
      <c r="D559" s="695"/>
      <c r="E559" s="706"/>
      <c r="F559" s="719"/>
      <c r="G559" s="712"/>
      <c r="H559" s="734"/>
      <c r="I559" s="737"/>
      <c r="J559" s="737"/>
      <c r="K559" s="741"/>
      <c r="L559" s="757" t="s">
        <v>614</v>
      </c>
      <c r="M559" s="758">
        <v>0.4</v>
      </c>
      <c r="N559" s="70" t="s">
        <v>43</v>
      </c>
      <c r="O559" s="208">
        <v>0.2</v>
      </c>
      <c r="P559" s="209">
        <v>0.4</v>
      </c>
      <c r="Q559" s="209">
        <v>0.6</v>
      </c>
      <c r="R559" s="210">
        <v>1</v>
      </c>
      <c r="S559" s="14">
        <f t="shared" ref="S559" si="2350">SUM(O559:O559)*M559</f>
        <v>8.0000000000000016E-2</v>
      </c>
      <c r="T559" s="15">
        <f t="shared" ref="T559" si="2351">SUM(P559:P559)*M559</f>
        <v>0.16000000000000003</v>
      </c>
      <c r="U559" s="15">
        <f t="shared" ref="U559" si="2352">SUM(Q559:Q559)*M559</f>
        <v>0.24</v>
      </c>
      <c r="V559" s="15">
        <f t="shared" ref="V559" si="2353">SUM(R559:R559)*M559</f>
        <v>0.4</v>
      </c>
      <c r="W559" s="103">
        <f t="shared" si="2150"/>
        <v>0.4</v>
      </c>
      <c r="X559" s="236"/>
      <c r="Y559" s="236"/>
      <c r="Z559" s="236"/>
      <c r="AA559" s="236"/>
      <c r="AB559" s="239"/>
      <c r="AC559" s="559"/>
      <c r="AD559" s="727"/>
      <c r="AE559" s="266" t="str">
        <f t="shared" ref="AE559" si="2354">+IF(O560&gt;O559,"SUPERADA",IF(O560=O559,"EQUILIBRADA",IF(O560&lt;O559,"PARA MEJORAR")))</f>
        <v>PARA MEJORAR</v>
      </c>
      <c r="AF559" s="377"/>
      <c r="AG559" s="662"/>
      <c r="AH559" s="662"/>
      <c r="AI559" s="776"/>
      <c r="AJ559" s="33"/>
      <c r="AK559" s="118"/>
      <c r="AL559" s="118"/>
      <c r="AM559" s="118"/>
      <c r="AN559" s="118"/>
      <c r="AO559" s="34"/>
    </row>
    <row r="560" spans="1:41" ht="39.950000000000003" customHeight="1" thickBot="1" x14ac:dyDescent="0.25">
      <c r="A560" s="821"/>
      <c r="B560" s="823"/>
      <c r="C560" s="692"/>
      <c r="D560" s="695"/>
      <c r="E560" s="706"/>
      <c r="F560" s="719"/>
      <c r="G560" s="712"/>
      <c r="H560" s="734"/>
      <c r="I560" s="737"/>
      <c r="J560" s="737"/>
      <c r="K560" s="741"/>
      <c r="L560" s="732"/>
      <c r="M560" s="759"/>
      <c r="N560" s="74" t="s">
        <v>49</v>
      </c>
      <c r="O560" s="135">
        <v>0</v>
      </c>
      <c r="P560" s="136">
        <v>0</v>
      </c>
      <c r="Q560" s="136">
        <v>0</v>
      </c>
      <c r="R560" s="139">
        <v>0</v>
      </c>
      <c r="S560" s="9">
        <f t="shared" ref="S560" si="2355">SUM(O560:O560)*M559</f>
        <v>0</v>
      </c>
      <c r="T560" s="10">
        <f t="shared" ref="T560" si="2356">SUM(P560:P560)*M559</f>
        <v>0</v>
      </c>
      <c r="U560" s="10">
        <f t="shared" ref="U560" si="2357">SUM(Q560:Q560)*M559</f>
        <v>0</v>
      </c>
      <c r="V560" s="10">
        <f t="shared" ref="V560" si="2358">SUM(R560:R560)*M559</f>
        <v>0</v>
      </c>
      <c r="W560" s="102">
        <f t="shared" si="2150"/>
        <v>0</v>
      </c>
      <c r="X560" s="236"/>
      <c r="Y560" s="236"/>
      <c r="Z560" s="236"/>
      <c r="AA560" s="236"/>
      <c r="AB560" s="239"/>
      <c r="AC560" s="559"/>
      <c r="AD560" s="727"/>
      <c r="AE560" s="267"/>
      <c r="AF560" s="377"/>
      <c r="AG560" s="662"/>
      <c r="AH560" s="662"/>
      <c r="AI560" s="776"/>
      <c r="AJ560" s="33"/>
      <c r="AK560" s="118"/>
      <c r="AL560" s="118"/>
      <c r="AM560" s="118"/>
      <c r="AN560" s="118"/>
      <c r="AO560" s="34"/>
    </row>
    <row r="561" spans="1:41" ht="39.950000000000003" customHeight="1" x14ac:dyDescent="0.2">
      <c r="A561" s="821"/>
      <c r="B561" s="823"/>
      <c r="C561" s="692"/>
      <c r="D561" s="695"/>
      <c r="E561" s="706"/>
      <c r="F561" s="719"/>
      <c r="G561" s="712"/>
      <c r="H561" s="734"/>
      <c r="I561" s="737"/>
      <c r="J561" s="737"/>
      <c r="K561" s="741"/>
      <c r="L561" s="757" t="s">
        <v>615</v>
      </c>
      <c r="M561" s="760">
        <v>0.3</v>
      </c>
      <c r="N561" s="70" t="s">
        <v>43</v>
      </c>
      <c r="O561" s="208">
        <v>0.2</v>
      </c>
      <c r="P561" s="209">
        <v>0.3</v>
      </c>
      <c r="Q561" s="209">
        <v>0.5</v>
      </c>
      <c r="R561" s="210">
        <v>1</v>
      </c>
      <c r="S561" s="14">
        <f t="shared" ref="S561" si="2359">SUM(O561:O561)*M561</f>
        <v>0.06</v>
      </c>
      <c r="T561" s="15">
        <f t="shared" ref="T561" si="2360">SUM(P561:P561)*M561</f>
        <v>0.09</v>
      </c>
      <c r="U561" s="15">
        <f t="shared" ref="U561" si="2361">SUM(Q561:Q561)*M561</f>
        <v>0.15</v>
      </c>
      <c r="V561" s="15">
        <f t="shared" ref="V561" si="2362">SUM(R561:R561)*M561</f>
        <v>0.3</v>
      </c>
      <c r="W561" s="103">
        <f t="shared" si="2150"/>
        <v>0.3</v>
      </c>
      <c r="X561" s="236"/>
      <c r="Y561" s="236"/>
      <c r="Z561" s="236"/>
      <c r="AA561" s="236"/>
      <c r="AB561" s="239"/>
      <c r="AC561" s="559"/>
      <c r="AD561" s="727"/>
      <c r="AE561" s="266" t="str">
        <f t="shared" ref="AE561" si="2363">+IF(O562&gt;O561,"SUPERADA",IF(O562=O561,"EQUILIBRADA",IF(O562&lt;O561,"PARA MEJORAR")))</f>
        <v>PARA MEJORAR</v>
      </c>
      <c r="AF561" s="377"/>
      <c r="AG561" s="662"/>
      <c r="AH561" s="662"/>
      <c r="AI561" s="776"/>
      <c r="AJ561" s="33"/>
      <c r="AK561" s="118"/>
      <c r="AL561" s="118"/>
      <c r="AM561" s="118"/>
      <c r="AN561" s="118"/>
      <c r="AO561" s="34"/>
    </row>
    <row r="562" spans="1:41" ht="39.950000000000003" customHeight="1" thickBot="1" x14ac:dyDescent="0.25">
      <c r="A562" s="821"/>
      <c r="B562" s="823"/>
      <c r="C562" s="692"/>
      <c r="D562" s="695"/>
      <c r="E562" s="706"/>
      <c r="F562" s="719"/>
      <c r="G562" s="713"/>
      <c r="H562" s="735"/>
      <c r="I562" s="738"/>
      <c r="J562" s="738"/>
      <c r="K562" s="742"/>
      <c r="L562" s="730"/>
      <c r="M562" s="752"/>
      <c r="N562" s="72" t="s">
        <v>49</v>
      </c>
      <c r="O562" s="137">
        <v>0</v>
      </c>
      <c r="P562" s="138">
        <v>0</v>
      </c>
      <c r="Q562" s="138">
        <v>0</v>
      </c>
      <c r="R562" s="140">
        <v>0</v>
      </c>
      <c r="S562" s="20">
        <f t="shared" ref="S562" si="2364">SUM(O562:O562)*M561</f>
        <v>0</v>
      </c>
      <c r="T562" s="21">
        <f t="shared" ref="T562" si="2365">SUM(P562:P562)*M561</f>
        <v>0</v>
      </c>
      <c r="U562" s="21">
        <f t="shared" ref="U562" si="2366">SUM(Q562:Q562)*M561</f>
        <v>0</v>
      </c>
      <c r="V562" s="21">
        <f t="shared" ref="V562" si="2367">SUM(R562:R562)*M561</f>
        <v>0</v>
      </c>
      <c r="W562" s="104">
        <f t="shared" si="2150"/>
        <v>0</v>
      </c>
      <c r="X562" s="236"/>
      <c r="Y562" s="236"/>
      <c r="Z562" s="236"/>
      <c r="AA562" s="236"/>
      <c r="AB562" s="239"/>
      <c r="AC562" s="559"/>
      <c r="AD562" s="434"/>
      <c r="AE562" s="267"/>
      <c r="AF562" s="267"/>
      <c r="AG562" s="662"/>
      <c r="AH562" s="662"/>
      <c r="AI562" s="776"/>
      <c r="AJ562" s="33"/>
      <c r="AK562" s="118"/>
      <c r="AL562" s="118"/>
      <c r="AM562" s="118"/>
      <c r="AN562" s="118"/>
      <c r="AO562" s="34"/>
    </row>
    <row r="563" spans="1:41" ht="39.950000000000003" customHeight="1" x14ac:dyDescent="0.2">
      <c r="A563" s="821"/>
      <c r="B563" s="823"/>
      <c r="C563" s="692"/>
      <c r="D563" s="695"/>
      <c r="E563" s="706"/>
      <c r="F563" s="719"/>
      <c r="G563" s="721" t="s">
        <v>616</v>
      </c>
      <c r="H563" s="724">
        <v>77</v>
      </c>
      <c r="I563" s="714" t="s">
        <v>617</v>
      </c>
      <c r="J563" s="714" t="s">
        <v>599</v>
      </c>
      <c r="K563" s="439">
        <v>0</v>
      </c>
      <c r="L563" s="700" t="s">
        <v>618</v>
      </c>
      <c r="M563" s="702">
        <v>0.2</v>
      </c>
      <c r="N563" s="73" t="s">
        <v>43</v>
      </c>
      <c r="O563" s="199">
        <v>1</v>
      </c>
      <c r="P563" s="196">
        <v>1</v>
      </c>
      <c r="Q563" s="196">
        <v>1</v>
      </c>
      <c r="R563" s="198">
        <v>1</v>
      </c>
      <c r="S563" s="6">
        <f t="shared" ref="S563" si="2368">SUM(O563:O563)*M563</f>
        <v>0.2</v>
      </c>
      <c r="T563" s="7">
        <f t="shared" ref="T563" si="2369">SUM(P563:P563)*M563</f>
        <v>0.2</v>
      </c>
      <c r="U563" s="7">
        <f t="shared" ref="U563" si="2370">SUM(Q563:Q563)*M563</f>
        <v>0.2</v>
      </c>
      <c r="V563" s="7">
        <f t="shared" ref="V563" si="2371">SUM(R563:R563)*M563</f>
        <v>0.2</v>
      </c>
      <c r="W563" s="101">
        <f t="shared" si="2150"/>
        <v>0.2</v>
      </c>
      <c r="X563" s="235">
        <f>+S564+S566+S568+S570</f>
        <v>0</v>
      </c>
      <c r="Y563" s="235">
        <f>+T564+T566+T568+T570</f>
        <v>0</v>
      </c>
      <c r="Z563" s="235">
        <f>+U564+U566+U568+U570</f>
        <v>0</v>
      </c>
      <c r="AA563" s="235">
        <f>+V564+V566+V568+V570</f>
        <v>0</v>
      </c>
      <c r="AB563" s="238">
        <f>+W564+W566+W568+W570</f>
        <v>0</v>
      </c>
      <c r="AC563" s="559"/>
      <c r="AD563" s="433" t="s">
        <v>619</v>
      </c>
      <c r="AE563" s="266" t="str">
        <f t="shared" ref="AE563" si="2372">+IF(O564&gt;O563,"SUPERADA",IF(O564=O563,"EQUILIBRADA",IF(O564&lt;O563,"PARA MEJORAR")))</f>
        <v>PARA MEJORAR</v>
      </c>
      <c r="AF563" s="266" t="str">
        <f>IF(COUNTIF(AE563:AE570,"PARA MEJORAR")&gt;=1,"PARA MEJORAR","BIEN")</f>
        <v>PARA MEJORAR</v>
      </c>
      <c r="AG563" s="662"/>
      <c r="AH563" s="662"/>
      <c r="AI563" s="776"/>
      <c r="AJ563" s="30"/>
      <c r="AK563" s="31"/>
      <c r="AL563" s="31"/>
      <c r="AM563" s="31"/>
      <c r="AN563" s="31"/>
      <c r="AO563" s="32"/>
    </row>
    <row r="564" spans="1:41" ht="39.950000000000003" customHeight="1" thickBot="1" x14ac:dyDescent="0.25">
      <c r="A564" s="821"/>
      <c r="B564" s="823"/>
      <c r="C564" s="692"/>
      <c r="D564" s="695"/>
      <c r="E564" s="706"/>
      <c r="F564" s="719"/>
      <c r="G564" s="722"/>
      <c r="H564" s="725"/>
      <c r="I564" s="715"/>
      <c r="J564" s="715"/>
      <c r="K564" s="717"/>
      <c r="L564" s="698"/>
      <c r="M564" s="699"/>
      <c r="N564" s="74" t="s">
        <v>49</v>
      </c>
      <c r="O564" s="135">
        <v>0</v>
      </c>
      <c r="P564" s="136">
        <v>0</v>
      </c>
      <c r="Q564" s="136">
        <v>0</v>
      </c>
      <c r="R564" s="139">
        <v>0</v>
      </c>
      <c r="S564" s="9">
        <f t="shared" ref="S564" si="2373">SUM(O564:O564)*M563</f>
        <v>0</v>
      </c>
      <c r="T564" s="10">
        <f t="shared" ref="T564" si="2374">SUM(P564:P564)*M563</f>
        <v>0</v>
      </c>
      <c r="U564" s="10">
        <f t="shared" ref="U564" si="2375">SUM(Q564:Q564)*M563</f>
        <v>0</v>
      </c>
      <c r="V564" s="10">
        <f t="shared" ref="V564" si="2376">SUM(R564:R564)*M563</f>
        <v>0</v>
      </c>
      <c r="W564" s="102">
        <f t="shared" si="2150"/>
        <v>0</v>
      </c>
      <c r="X564" s="236"/>
      <c r="Y564" s="236"/>
      <c r="Z564" s="236"/>
      <c r="AA564" s="236"/>
      <c r="AB564" s="239"/>
      <c r="AC564" s="559"/>
      <c r="AD564" s="727"/>
      <c r="AE564" s="267"/>
      <c r="AF564" s="377"/>
      <c r="AG564" s="662"/>
      <c r="AH564" s="662"/>
      <c r="AI564" s="776"/>
      <c r="AJ564" s="33"/>
      <c r="AK564" s="118"/>
      <c r="AL564" s="118"/>
      <c r="AM564" s="118"/>
      <c r="AN564" s="118"/>
      <c r="AO564" s="34"/>
    </row>
    <row r="565" spans="1:41" ht="39.950000000000003" customHeight="1" x14ac:dyDescent="0.2">
      <c r="A565" s="821"/>
      <c r="B565" s="823"/>
      <c r="C565" s="692"/>
      <c r="D565" s="695"/>
      <c r="E565" s="706"/>
      <c r="F565" s="719"/>
      <c r="G565" s="722"/>
      <c r="H565" s="725"/>
      <c r="I565" s="715"/>
      <c r="J565" s="715"/>
      <c r="K565" s="717"/>
      <c r="L565" s="698" t="s">
        <v>620</v>
      </c>
      <c r="M565" s="699">
        <v>0.2</v>
      </c>
      <c r="N565" s="70" t="s">
        <v>43</v>
      </c>
      <c r="O565" s="208">
        <v>1</v>
      </c>
      <c r="P565" s="209">
        <v>1</v>
      </c>
      <c r="Q565" s="209">
        <v>1</v>
      </c>
      <c r="R565" s="210">
        <v>1</v>
      </c>
      <c r="S565" s="14">
        <f t="shared" ref="S565" si="2377">SUM(O565:O565)*M565</f>
        <v>0.2</v>
      </c>
      <c r="T565" s="15">
        <f t="shared" ref="T565" si="2378">SUM(P565:P565)*M565</f>
        <v>0.2</v>
      </c>
      <c r="U565" s="15">
        <f t="shared" ref="U565" si="2379">SUM(Q565:Q565)*M565</f>
        <v>0.2</v>
      </c>
      <c r="V565" s="15">
        <f t="shared" ref="V565" si="2380">SUM(R565:R565)*M565</f>
        <v>0.2</v>
      </c>
      <c r="W565" s="103">
        <f t="shared" si="2150"/>
        <v>0.2</v>
      </c>
      <c r="X565" s="236"/>
      <c r="Y565" s="236"/>
      <c r="Z565" s="236"/>
      <c r="AA565" s="236"/>
      <c r="AB565" s="239"/>
      <c r="AC565" s="559"/>
      <c r="AD565" s="727"/>
      <c r="AE565" s="266" t="str">
        <f t="shared" ref="AE565" si="2381">+IF(O566&gt;O565,"SUPERADA",IF(O566=O565,"EQUILIBRADA",IF(O566&lt;O565,"PARA MEJORAR")))</f>
        <v>PARA MEJORAR</v>
      </c>
      <c r="AF565" s="377"/>
      <c r="AG565" s="662"/>
      <c r="AH565" s="662"/>
      <c r="AI565" s="776"/>
      <c r="AJ565" s="33"/>
      <c r="AK565" s="118"/>
      <c r="AL565" s="118"/>
      <c r="AM565" s="118"/>
      <c r="AN565" s="118"/>
      <c r="AO565" s="34"/>
    </row>
    <row r="566" spans="1:41" ht="39.950000000000003" customHeight="1" thickBot="1" x14ac:dyDescent="0.25">
      <c r="A566" s="821"/>
      <c r="B566" s="823"/>
      <c r="C566" s="692"/>
      <c r="D566" s="695"/>
      <c r="E566" s="706"/>
      <c r="F566" s="719"/>
      <c r="G566" s="722"/>
      <c r="H566" s="725"/>
      <c r="I566" s="715"/>
      <c r="J566" s="715"/>
      <c r="K566" s="717"/>
      <c r="L566" s="698"/>
      <c r="M566" s="699"/>
      <c r="N566" s="74" t="s">
        <v>49</v>
      </c>
      <c r="O566" s="135">
        <v>0</v>
      </c>
      <c r="P566" s="136">
        <v>0</v>
      </c>
      <c r="Q566" s="136">
        <v>0</v>
      </c>
      <c r="R566" s="139">
        <v>0</v>
      </c>
      <c r="S566" s="9">
        <f t="shared" ref="S566" si="2382">SUM(O566:O566)*M565</f>
        <v>0</v>
      </c>
      <c r="T566" s="10">
        <f t="shared" ref="T566" si="2383">SUM(P566:P566)*M565</f>
        <v>0</v>
      </c>
      <c r="U566" s="10">
        <f t="shared" ref="U566" si="2384">SUM(Q566:Q566)*M565</f>
        <v>0</v>
      </c>
      <c r="V566" s="10">
        <f t="shared" ref="V566" si="2385">SUM(R566:R566)*M565</f>
        <v>0</v>
      </c>
      <c r="W566" s="102">
        <f t="shared" si="2150"/>
        <v>0</v>
      </c>
      <c r="X566" s="236"/>
      <c r="Y566" s="236"/>
      <c r="Z566" s="236"/>
      <c r="AA566" s="236"/>
      <c r="AB566" s="239"/>
      <c r="AC566" s="559"/>
      <c r="AD566" s="727"/>
      <c r="AE566" s="267"/>
      <c r="AF566" s="377"/>
      <c r="AG566" s="662"/>
      <c r="AH566" s="662"/>
      <c r="AI566" s="776"/>
      <c r="AJ566" s="33"/>
      <c r="AK566" s="118"/>
      <c r="AL566" s="118"/>
      <c r="AM566" s="118"/>
      <c r="AN566" s="118"/>
      <c r="AO566" s="34"/>
    </row>
    <row r="567" spans="1:41" ht="39.950000000000003" customHeight="1" x14ac:dyDescent="0.2">
      <c r="A567" s="821"/>
      <c r="B567" s="823"/>
      <c r="C567" s="692"/>
      <c r="D567" s="695"/>
      <c r="E567" s="706"/>
      <c r="F567" s="719"/>
      <c r="G567" s="722"/>
      <c r="H567" s="725"/>
      <c r="I567" s="715"/>
      <c r="J567" s="715"/>
      <c r="K567" s="717"/>
      <c r="L567" s="698" t="s">
        <v>621</v>
      </c>
      <c r="M567" s="699">
        <v>0.4</v>
      </c>
      <c r="N567" s="70" t="s">
        <v>43</v>
      </c>
      <c r="O567" s="208">
        <v>0</v>
      </c>
      <c r="P567" s="209">
        <v>0.2</v>
      </c>
      <c r="Q567" s="209">
        <v>0.5</v>
      </c>
      <c r="R567" s="210">
        <v>1</v>
      </c>
      <c r="S567" s="14">
        <f t="shared" ref="S567" si="2386">SUM(O567:O567)*M567</f>
        <v>0</v>
      </c>
      <c r="T567" s="15">
        <f t="shared" ref="T567" si="2387">SUM(P567:P567)*M567</f>
        <v>8.0000000000000016E-2</v>
      </c>
      <c r="U567" s="15">
        <f t="shared" ref="U567" si="2388">SUM(Q567:Q567)*M567</f>
        <v>0.2</v>
      </c>
      <c r="V567" s="15">
        <f t="shared" ref="V567" si="2389">SUM(R567:R567)*M567</f>
        <v>0.4</v>
      </c>
      <c r="W567" s="103">
        <f t="shared" si="2150"/>
        <v>0.4</v>
      </c>
      <c r="X567" s="236"/>
      <c r="Y567" s="236"/>
      <c r="Z567" s="236"/>
      <c r="AA567" s="236"/>
      <c r="AB567" s="239"/>
      <c r="AC567" s="559"/>
      <c r="AD567" s="727"/>
      <c r="AE567" s="266" t="str">
        <f t="shared" ref="AE567" si="2390">+IF(O568&gt;O567,"SUPERADA",IF(O568=O567,"EQUILIBRADA",IF(O568&lt;O567,"PARA MEJORAR")))</f>
        <v>EQUILIBRADA</v>
      </c>
      <c r="AF567" s="377"/>
      <c r="AG567" s="662"/>
      <c r="AH567" s="662"/>
      <c r="AI567" s="776"/>
      <c r="AJ567" s="33"/>
      <c r="AK567" s="118"/>
      <c r="AL567" s="118"/>
      <c r="AM567" s="118"/>
      <c r="AN567" s="118"/>
      <c r="AO567" s="34"/>
    </row>
    <row r="568" spans="1:41" ht="39.950000000000003" customHeight="1" thickBot="1" x14ac:dyDescent="0.25">
      <c r="A568" s="821"/>
      <c r="B568" s="823"/>
      <c r="C568" s="692"/>
      <c r="D568" s="695"/>
      <c r="E568" s="706"/>
      <c r="F568" s="719"/>
      <c r="G568" s="722"/>
      <c r="H568" s="725"/>
      <c r="I568" s="715"/>
      <c r="J568" s="715"/>
      <c r="K568" s="717"/>
      <c r="L568" s="698"/>
      <c r="M568" s="699"/>
      <c r="N568" s="74" t="s">
        <v>49</v>
      </c>
      <c r="O568" s="135">
        <v>0</v>
      </c>
      <c r="P568" s="136">
        <v>0</v>
      </c>
      <c r="Q568" s="136">
        <v>0</v>
      </c>
      <c r="R568" s="139">
        <v>0</v>
      </c>
      <c r="S568" s="9">
        <f t="shared" ref="S568" si="2391">SUM(O568:O568)*M567</f>
        <v>0</v>
      </c>
      <c r="T568" s="10">
        <f t="shared" ref="T568" si="2392">SUM(P568:P568)*M567</f>
        <v>0</v>
      </c>
      <c r="U568" s="10">
        <f t="shared" ref="U568" si="2393">SUM(Q568:Q568)*M567</f>
        <v>0</v>
      </c>
      <c r="V568" s="10">
        <f t="shared" ref="V568" si="2394">SUM(R568:R568)*M567</f>
        <v>0</v>
      </c>
      <c r="W568" s="102">
        <f t="shared" si="2150"/>
        <v>0</v>
      </c>
      <c r="X568" s="236"/>
      <c r="Y568" s="236"/>
      <c r="Z568" s="236"/>
      <c r="AA568" s="236"/>
      <c r="AB568" s="239"/>
      <c r="AC568" s="559"/>
      <c r="AD568" s="727"/>
      <c r="AE568" s="267"/>
      <c r="AF568" s="377"/>
      <c r="AG568" s="662"/>
      <c r="AH568" s="662"/>
      <c r="AI568" s="776"/>
      <c r="AJ568" s="33"/>
      <c r="AK568" s="118"/>
      <c r="AL568" s="118"/>
      <c r="AM568" s="118"/>
      <c r="AN568" s="118"/>
      <c r="AO568" s="34"/>
    </row>
    <row r="569" spans="1:41" ht="39.950000000000003" customHeight="1" x14ac:dyDescent="0.2">
      <c r="A569" s="821"/>
      <c r="B569" s="823"/>
      <c r="C569" s="692"/>
      <c r="D569" s="695"/>
      <c r="E569" s="706"/>
      <c r="F569" s="719"/>
      <c r="G569" s="722"/>
      <c r="H569" s="725"/>
      <c r="I569" s="715"/>
      <c r="J569" s="715"/>
      <c r="K569" s="717"/>
      <c r="L569" s="698" t="s">
        <v>622</v>
      </c>
      <c r="M569" s="699">
        <v>0.2</v>
      </c>
      <c r="N569" s="70" t="s">
        <v>43</v>
      </c>
      <c r="O569" s="208">
        <v>0</v>
      </c>
      <c r="P569" s="209">
        <v>0</v>
      </c>
      <c r="Q569" s="209">
        <v>0.4</v>
      </c>
      <c r="R569" s="210">
        <v>1</v>
      </c>
      <c r="S569" s="14">
        <f t="shared" ref="S569" si="2395">SUM(O569:O569)*M569</f>
        <v>0</v>
      </c>
      <c r="T569" s="15">
        <f t="shared" ref="T569" si="2396">SUM(P569:P569)*M569</f>
        <v>0</v>
      </c>
      <c r="U569" s="15">
        <f t="shared" ref="U569" si="2397">SUM(Q569:Q569)*M569</f>
        <v>8.0000000000000016E-2</v>
      </c>
      <c r="V569" s="15">
        <f t="shared" ref="V569" si="2398">SUM(R569:R569)*M569</f>
        <v>0.2</v>
      </c>
      <c r="W569" s="103">
        <f t="shared" si="2150"/>
        <v>0.2</v>
      </c>
      <c r="X569" s="236"/>
      <c r="Y569" s="236"/>
      <c r="Z569" s="236"/>
      <c r="AA569" s="236"/>
      <c r="AB569" s="239"/>
      <c r="AC569" s="559"/>
      <c r="AD569" s="727"/>
      <c r="AE569" s="266" t="str">
        <f t="shared" ref="AE569" si="2399">+IF(O570&gt;O569,"SUPERADA",IF(O570=O569,"EQUILIBRADA",IF(O570&lt;O569,"PARA MEJORAR")))</f>
        <v>EQUILIBRADA</v>
      </c>
      <c r="AF569" s="377"/>
      <c r="AG569" s="662"/>
      <c r="AH569" s="662"/>
      <c r="AI569" s="776"/>
      <c r="AJ569" s="33"/>
      <c r="AK569" s="118"/>
      <c r="AL569" s="118"/>
      <c r="AM569" s="118"/>
      <c r="AN569" s="118"/>
      <c r="AO569" s="34"/>
    </row>
    <row r="570" spans="1:41" ht="39.950000000000003" customHeight="1" thickBot="1" x14ac:dyDescent="0.25">
      <c r="A570" s="821"/>
      <c r="B570" s="823"/>
      <c r="C570" s="693"/>
      <c r="D570" s="122"/>
      <c r="E570" s="707"/>
      <c r="F570" s="720"/>
      <c r="G570" s="723"/>
      <c r="H570" s="726"/>
      <c r="I570" s="716"/>
      <c r="J570" s="716"/>
      <c r="K570" s="440"/>
      <c r="L570" s="703"/>
      <c r="M570" s="704"/>
      <c r="N570" s="72" t="s">
        <v>49</v>
      </c>
      <c r="O570" s="137">
        <v>0</v>
      </c>
      <c r="P570" s="138">
        <v>0</v>
      </c>
      <c r="Q570" s="138">
        <v>0</v>
      </c>
      <c r="R570" s="140">
        <v>0</v>
      </c>
      <c r="S570" s="20">
        <f t="shared" ref="S570" si="2400">SUM(O570:O570)*M569</f>
        <v>0</v>
      </c>
      <c r="T570" s="21">
        <f t="shared" ref="T570" si="2401">SUM(P570:P570)*M569</f>
        <v>0</v>
      </c>
      <c r="U570" s="21">
        <f t="shared" ref="U570" si="2402">SUM(Q570:Q570)*M569</f>
        <v>0</v>
      </c>
      <c r="V570" s="21">
        <f t="shared" ref="V570" si="2403">SUM(R570:R570)*M569</f>
        <v>0</v>
      </c>
      <c r="W570" s="104">
        <f t="shared" si="2150"/>
        <v>0</v>
      </c>
      <c r="X570" s="237"/>
      <c r="Y570" s="237"/>
      <c r="Z570" s="237"/>
      <c r="AA570" s="237"/>
      <c r="AB570" s="432"/>
      <c r="AC570" s="559"/>
      <c r="AD570" s="727"/>
      <c r="AE570" s="267"/>
      <c r="AF570" s="267"/>
      <c r="AG570" s="697"/>
      <c r="AH570" s="662"/>
      <c r="AI570" s="776"/>
      <c r="AJ570" s="33"/>
      <c r="AK570" s="118"/>
      <c r="AL570" s="118"/>
      <c r="AM570" s="118"/>
      <c r="AN570" s="118"/>
      <c r="AO570" s="34"/>
    </row>
    <row r="571" spans="1:41" ht="39.950000000000003" customHeight="1" x14ac:dyDescent="0.2">
      <c r="A571" s="821"/>
      <c r="B571" s="823"/>
      <c r="C571" s="691">
        <v>32</v>
      </c>
      <c r="D571" s="694" t="s">
        <v>623</v>
      </c>
      <c r="E571" s="705">
        <v>39</v>
      </c>
      <c r="F571" s="718" t="s">
        <v>624</v>
      </c>
      <c r="G571" s="721" t="s">
        <v>625</v>
      </c>
      <c r="H571" s="724">
        <v>78</v>
      </c>
      <c r="I571" s="714" t="s">
        <v>626</v>
      </c>
      <c r="J571" s="714" t="s">
        <v>627</v>
      </c>
      <c r="K571" s="439">
        <v>0</v>
      </c>
      <c r="L571" s="700" t="s">
        <v>628</v>
      </c>
      <c r="M571" s="702">
        <v>0.3</v>
      </c>
      <c r="N571" s="73" t="s">
        <v>43</v>
      </c>
      <c r="O571" s="199">
        <v>0.2</v>
      </c>
      <c r="P571" s="196">
        <v>0.7</v>
      </c>
      <c r="Q571" s="196">
        <v>1</v>
      </c>
      <c r="R571" s="198">
        <v>1</v>
      </c>
      <c r="S571" s="6">
        <f t="shared" ref="S571" si="2404">SUM(O571:O571)*M571</f>
        <v>0.06</v>
      </c>
      <c r="T571" s="7">
        <f t="shared" ref="T571" si="2405">SUM(P571:P571)*M571</f>
        <v>0.21</v>
      </c>
      <c r="U571" s="7">
        <f t="shared" ref="U571" si="2406">SUM(Q571:Q571)*M571</f>
        <v>0.3</v>
      </c>
      <c r="V571" s="7">
        <f t="shared" ref="V571" si="2407">SUM(R571:R571)*M571</f>
        <v>0.3</v>
      </c>
      <c r="W571" s="101">
        <f t="shared" si="2150"/>
        <v>0.3</v>
      </c>
      <c r="X571" s="235">
        <f>+S572+S574+S576+S578</f>
        <v>0</v>
      </c>
      <c r="Y571" s="235">
        <f>+T572+T574+T576+T578</f>
        <v>0</v>
      </c>
      <c r="Z571" s="235">
        <f>+U572+U574+U576+U578</f>
        <v>0</v>
      </c>
      <c r="AA571" s="235">
        <f>+V572+V574+V576+V578</f>
        <v>0</v>
      </c>
      <c r="AB571" s="238">
        <f>+W572+W574+W576+W578</f>
        <v>0</v>
      </c>
      <c r="AC571" s="559"/>
      <c r="AD571" s="727"/>
      <c r="AE571" s="266" t="str">
        <f t="shared" ref="AE571" si="2408">+IF(O572&gt;O571,"SUPERADA",IF(O572=O571,"EQUILIBRADA",IF(O572&lt;O571,"PARA MEJORAR")))</f>
        <v>PARA MEJORAR</v>
      </c>
      <c r="AF571" s="266" t="str">
        <f>IF(COUNTIF(AE571:AE578,"PARA MEJORAR")&gt;=1,"PARA MEJORAR","BIEN")</f>
        <v>PARA MEJORAR</v>
      </c>
      <c r="AG571" s="661" t="str">
        <f>IF(COUNTIF(AF571:AF578,"PARA MEJORAR")&gt;=1,"PARA MEJORAR","BIEN")</f>
        <v>PARA MEJORAR</v>
      </c>
      <c r="AH571" s="662"/>
      <c r="AI571" s="776"/>
      <c r="AJ571" s="30"/>
      <c r="AK571" s="31"/>
      <c r="AL571" s="31"/>
      <c r="AM571" s="31"/>
      <c r="AN571" s="31"/>
      <c r="AO571" s="32"/>
    </row>
    <row r="572" spans="1:41" ht="39.950000000000003" customHeight="1" thickBot="1" x14ac:dyDescent="0.25">
      <c r="A572" s="821"/>
      <c r="B572" s="823"/>
      <c r="C572" s="692"/>
      <c r="D572" s="695"/>
      <c r="E572" s="706"/>
      <c r="F572" s="719"/>
      <c r="G572" s="722"/>
      <c r="H572" s="725"/>
      <c r="I572" s="715"/>
      <c r="J572" s="715"/>
      <c r="K572" s="717"/>
      <c r="L572" s="701"/>
      <c r="M572" s="699"/>
      <c r="N572" s="74" t="s">
        <v>49</v>
      </c>
      <c r="O572" s="135">
        <v>0</v>
      </c>
      <c r="P572" s="136">
        <v>0</v>
      </c>
      <c r="Q572" s="136">
        <v>0</v>
      </c>
      <c r="R572" s="139">
        <v>0</v>
      </c>
      <c r="S572" s="9">
        <f t="shared" ref="S572" si="2409">SUM(O572:O572)*M571</f>
        <v>0</v>
      </c>
      <c r="T572" s="10">
        <f t="shared" ref="T572" si="2410">SUM(P572:P572)*M571</f>
        <v>0</v>
      </c>
      <c r="U572" s="10">
        <f t="shared" ref="U572" si="2411">SUM(Q572:Q572)*M571</f>
        <v>0</v>
      </c>
      <c r="V572" s="10">
        <f t="shared" ref="V572" si="2412">SUM(R572:R572)*M571</f>
        <v>0</v>
      </c>
      <c r="W572" s="102">
        <f t="shared" si="2150"/>
        <v>0</v>
      </c>
      <c r="X572" s="236"/>
      <c r="Y572" s="236"/>
      <c r="Z572" s="236"/>
      <c r="AA572" s="236"/>
      <c r="AB572" s="239"/>
      <c r="AC572" s="559"/>
      <c r="AD572" s="727"/>
      <c r="AE572" s="267"/>
      <c r="AF572" s="377"/>
      <c r="AG572" s="662"/>
      <c r="AH572" s="662"/>
      <c r="AI572" s="776"/>
      <c r="AJ572" s="33"/>
      <c r="AK572" s="118"/>
      <c r="AL572" s="118"/>
      <c r="AM572" s="118"/>
      <c r="AN572" s="118"/>
      <c r="AO572" s="34"/>
    </row>
    <row r="573" spans="1:41" ht="39.950000000000003" customHeight="1" x14ac:dyDescent="0.2">
      <c r="A573" s="821"/>
      <c r="B573" s="823"/>
      <c r="C573" s="692"/>
      <c r="D573" s="695"/>
      <c r="E573" s="706"/>
      <c r="F573" s="719"/>
      <c r="G573" s="722"/>
      <c r="H573" s="725"/>
      <c r="I573" s="715"/>
      <c r="J573" s="715"/>
      <c r="K573" s="717"/>
      <c r="L573" s="698" t="s">
        <v>629</v>
      </c>
      <c r="M573" s="699">
        <v>0.3</v>
      </c>
      <c r="N573" s="70" t="s">
        <v>43</v>
      </c>
      <c r="O573" s="208">
        <v>0</v>
      </c>
      <c r="P573" s="209">
        <v>0</v>
      </c>
      <c r="Q573" s="209">
        <v>1</v>
      </c>
      <c r="R573" s="210">
        <v>1</v>
      </c>
      <c r="S573" s="14">
        <f t="shared" ref="S573" si="2413">SUM(O573:O573)*M573</f>
        <v>0</v>
      </c>
      <c r="T573" s="15">
        <f t="shared" ref="T573" si="2414">SUM(P573:P573)*M573</f>
        <v>0</v>
      </c>
      <c r="U573" s="15">
        <f t="shared" ref="U573" si="2415">SUM(Q573:Q573)*M573</f>
        <v>0.3</v>
      </c>
      <c r="V573" s="15">
        <f t="shared" ref="V573" si="2416">SUM(R573:R573)*M573</f>
        <v>0.3</v>
      </c>
      <c r="W573" s="103">
        <f t="shared" si="2150"/>
        <v>0.3</v>
      </c>
      <c r="X573" s="236"/>
      <c r="Y573" s="236"/>
      <c r="Z573" s="236"/>
      <c r="AA573" s="236"/>
      <c r="AB573" s="239"/>
      <c r="AC573" s="559"/>
      <c r="AD573" s="727"/>
      <c r="AE573" s="266" t="str">
        <f t="shared" ref="AE573" si="2417">+IF(O574&gt;O573,"SUPERADA",IF(O574=O573,"EQUILIBRADA",IF(O574&lt;O573,"PARA MEJORAR")))</f>
        <v>EQUILIBRADA</v>
      </c>
      <c r="AF573" s="377"/>
      <c r="AG573" s="662"/>
      <c r="AH573" s="662"/>
      <c r="AI573" s="776"/>
      <c r="AJ573" s="33"/>
      <c r="AK573" s="118"/>
      <c r="AL573" s="118"/>
      <c r="AM573" s="118"/>
      <c r="AN573" s="118"/>
      <c r="AO573" s="34"/>
    </row>
    <row r="574" spans="1:41" ht="39.950000000000003" customHeight="1" thickBot="1" x14ac:dyDescent="0.25">
      <c r="A574" s="821"/>
      <c r="B574" s="823"/>
      <c r="C574" s="692"/>
      <c r="D574" s="695"/>
      <c r="E574" s="706"/>
      <c r="F574" s="719"/>
      <c r="G574" s="722"/>
      <c r="H574" s="725"/>
      <c r="I574" s="715"/>
      <c r="J574" s="715"/>
      <c r="K574" s="717"/>
      <c r="L574" s="698"/>
      <c r="M574" s="699"/>
      <c r="N574" s="74" t="s">
        <v>49</v>
      </c>
      <c r="O574" s="135">
        <v>0</v>
      </c>
      <c r="P574" s="136">
        <v>0</v>
      </c>
      <c r="Q574" s="136">
        <v>0</v>
      </c>
      <c r="R574" s="139">
        <v>0</v>
      </c>
      <c r="S574" s="9">
        <f t="shared" ref="S574" si="2418">SUM(O574:O574)*M573</f>
        <v>0</v>
      </c>
      <c r="T574" s="10">
        <f t="shared" ref="T574" si="2419">SUM(P574:P574)*M573</f>
        <v>0</v>
      </c>
      <c r="U574" s="10">
        <f t="shared" ref="U574" si="2420">SUM(Q574:Q574)*M573</f>
        <v>0</v>
      </c>
      <c r="V574" s="10">
        <f t="shared" ref="V574" si="2421">SUM(R574:R574)*M573</f>
        <v>0</v>
      </c>
      <c r="W574" s="102">
        <f t="shared" si="2150"/>
        <v>0</v>
      </c>
      <c r="X574" s="236"/>
      <c r="Y574" s="236"/>
      <c r="Z574" s="236"/>
      <c r="AA574" s="236"/>
      <c r="AB574" s="239"/>
      <c r="AC574" s="559"/>
      <c r="AD574" s="727"/>
      <c r="AE574" s="267"/>
      <c r="AF574" s="377"/>
      <c r="AG574" s="662"/>
      <c r="AH574" s="662"/>
      <c r="AI574" s="776"/>
      <c r="AJ574" s="33"/>
      <c r="AK574" s="118"/>
      <c r="AL574" s="118"/>
      <c r="AM574" s="118"/>
      <c r="AN574" s="118"/>
      <c r="AO574" s="34"/>
    </row>
    <row r="575" spans="1:41" ht="39.950000000000003" customHeight="1" x14ac:dyDescent="0.2">
      <c r="A575" s="821"/>
      <c r="B575" s="823"/>
      <c r="C575" s="692"/>
      <c r="D575" s="695"/>
      <c r="E575" s="706"/>
      <c r="F575" s="719"/>
      <c r="G575" s="722"/>
      <c r="H575" s="725"/>
      <c r="I575" s="715"/>
      <c r="J575" s="715"/>
      <c r="K575" s="717"/>
      <c r="L575" s="698" t="s">
        <v>630</v>
      </c>
      <c r="M575" s="699">
        <v>0.2</v>
      </c>
      <c r="N575" s="70" t="s">
        <v>43</v>
      </c>
      <c r="O575" s="208">
        <v>0</v>
      </c>
      <c r="P575" s="209">
        <v>0</v>
      </c>
      <c r="Q575" s="209">
        <v>0</v>
      </c>
      <c r="R575" s="210">
        <v>1</v>
      </c>
      <c r="S575" s="14">
        <f t="shared" ref="S575" si="2422">SUM(O575:O575)*M575</f>
        <v>0</v>
      </c>
      <c r="T575" s="15">
        <f t="shared" ref="T575" si="2423">SUM(P575:P575)*M575</f>
        <v>0</v>
      </c>
      <c r="U575" s="15">
        <f t="shared" ref="U575" si="2424">SUM(Q575:Q575)*M575</f>
        <v>0</v>
      </c>
      <c r="V575" s="15">
        <f t="shared" ref="V575" si="2425">SUM(R575:R575)*M575</f>
        <v>0.2</v>
      </c>
      <c r="W575" s="103">
        <f t="shared" si="2150"/>
        <v>0.2</v>
      </c>
      <c r="X575" s="236"/>
      <c r="Y575" s="236"/>
      <c r="Z575" s="236"/>
      <c r="AA575" s="236"/>
      <c r="AB575" s="239"/>
      <c r="AC575" s="559"/>
      <c r="AD575" s="727"/>
      <c r="AE575" s="266" t="str">
        <f t="shared" ref="AE575" si="2426">+IF(O576&gt;O575,"SUPERADA",IF(O576=O575,"EQUILIBRADA",IF(O576&lt;O575,"PARA MEJORAR")))</f>
        <v>EQUILIBRADA</v>
      </c>
      <c r="AF575" s="377"/>
      <c r="AG575" s="662"/>
      <c r="AH575" s="662"/>
      <c r="AI575" s="776"/>
      <c r="AJ575" s="33"/>
      <c r="AK575" s="118"/>
      <c r="AL575" s="118"/>
      <c r="AM575" s="118"/>
      <c r="AN575" s="118"/>
      <c r="AO575" s="34"/>
    </row>
    <row r="576" spans="1:41" ht="39.950000000000003" customHeight="1" thickBot="1" x14ac:dyDescent="0.25">
      <c r="A576" s="821"/>
      <c r="B576" s="823"/>
      <c r="C576" s="692"/>
      <c r="D576" s="695"/>
      <c r="E576" s="706"/>
      <c r="F576" s="719"/>
      <c r="G576" s="722"/>
      <c r="H576" s="725"/>
      <c r="I576" s="715"/>
      <c r="J576" s="715"/>
      <c r="K576" s="717"/>
      <c r="L576" s="698"/>
      <c r="M576" s="699"/>
      <c r="N576" s="74" t="s">
        <v>49</v>
      </c>
      <c r="O576" s="135">
        <v>0</v>
      </c>
      <c r="P576" s="136">
        <v>0</v>
      </c>
      <c r="Q576" s="136">
        <v>0</v>
      </c>
      <c r="R576" s="139">
        <v>0</v>
      </c>
      <c r="S576" s="9">
        <f t="shared" ref="S576" si="2427">SUM(O576:O576)*M575</f>
        <v>0</v>
      </c>
      <c r="T576" s="10">
        <f t="shared" ref="T576" si="2428">SUM(P576:P576)*M575</f>
        <v>0</v>
      </c>
      <c r="U576" s="10">
        <f t="shared" ref="U576" si="2429">SUM(Q576:Q576)*M575</f>
        <v>0</v>
      </c>
      <c r="V576" s="10">
        <f t="shared" ref="V576" si="2430">SUM(R576:R576)*M575</f>
        <v>0</v>
      </c>
      <c r="W576" s="102">
        <f t="shared" si="2150"/>
        <v>0</v>
      </c>
      <c r="X576" s="236"/>
      <c r="Y576" s="236"/>
      <c r="Z576" s="236"/>
      <c r="AA576" s="236"/>
      <c r="AB576" s="239"/>
      <c r="AC576" s="559"/>
      <c r="AD576" s="727"/>
      <c r="AE576" s="267"/>
      <c r="AF576" s="377"/>
      <c r="AG576" s="662"/>
      <c r="AH576" s="662"/>
      <c r="AI576" s="776"/>
      <c r="AJ576" s="33"/>
      <c r="AK576" s="118"/>
      <c r="AL576" s="118"/>
      <c r="AM576" s="118"/>
      <c r="AN576" s="118"/>
      <c r="AO576" s="34"/>
    </row>
    <row r="577" spans="1:41" ht="39.950000000000003" customHeight="1" x14ac:dyDescent="0.2">
      <c r="A577" s="821"/>
      <c r="B577" s="823"/>
      <c r="C577" s="692"/>
      <c r="D577" s="695"/>
      <c r="E577" s="706"/>
      <c r="F577" s="719"/>
      <c r="G577" s="722"/>
      <c r="H577" s="725"/>
      <c r="I577" s="715"/>
      <c r="J577" s="715"/>
      <c r="K577" s="717"/>
      <c r="L577" s="698" t="s">
        <v>631</v>
      </c>
      <c r="M577" s="699">
        <v>0.2</v>
      </c>
      <c r="N577" s="70" t="s">
        <v>43</v>
      </c>
      <c r="O577" s="208">
        <v>0.25</v>
      </c>
      <c r="P577" s="209">
        <v>0.5</v>
      </c>
      <c r="Q577" s="209">
        <v>0.75</v>
      </c>
      <c r="R577" s="210">
        <v>1</v>
      </c>
      <c r="S577" s="14">
        <f t="shared" ref="S577" si="2431">SUM(O577:O577)*M577</f>
        <v>0.05</v>
      </c>
      <c r="T577" s="15">
        <f t="shared" ref="T577" si="2432">SUM(P577:P577)*M577</f>
        <v>0.1</v>
      </c>
      <c r="U577" s="15">
        <f t="shared" ref="U577" si="2433">SUM(Q577:Q577)*M577</f>
        <v>0.15000000000000002</v>
      </c>
      <c r="V577" s="15">
        <f t="shared" ref="V577" si="2434">SUM(R577:R577)*M577</f>
        <v>0.2</v>
      </c>
      <c r="W577" s="103">
        <f t="shared" ref="W577:W586" si="2435">MAX(S577:V577)</f>
        <v>0.2</v>
      </c>
      <c r="X577" s="236"/>
      <c r="Y577" s="236"/>
      <c r="Z577" s="236"/>
      <c r="AA577" s="236"/>
      <c r="AB577" s="239"/>
      <c r="AC577" s="559"/>
      <c r="AD577" s="727"/>
      <c r="AE577" s="266" t="str">
        <f t="shared" ref="AE577" si="2436">+IF(O578&gt;O577,"SUPERADA",IF(O578=O577,"EQUILIBRADA",IF(O578&lt;O577,"PARA MEJORAR")))</f>
        <v>PARA MEJORAR</v>
      </c>
      <c r="AF577" s="377"/>
      <c r="AG577" s="662"/>
      <c r="AH577" s="662"/>
      <c r="AI577" s="776"/>
      <c r="AJ577" s="33"/>
      <c r="AK577" s="118"/>
      <c r="AL577" s="118"/>
      <c r="AM577" s="118"/>
      <c r="AN577" s="118"/>
      <c r="AO577" s="34"/>
    </row>
    <row r="578" spans="1:41" ht="39.950000000000003" customHeight="1" thickBot="1" x14ac:dyDescent="0.25">
      <c r="A578" s="821"/>
      <c r="B578" s="823"/>
      <c r="C578" s="693"/>
      <c r="D578" s="696"/>
      <c r="E578" s="707"/>
      <c r="F578" s="720"/>
      <c r="G578" s="723"/>
      <c r="H578" s="726"/>
      <c r="I578" s="716"/>
      <c r="J578" s="716"/>
      <c r="K578" s="440"/>
      <c r="L578" s="703"/>
      <c r="M578" s="704"/>
      <c r="N578" s="72" t="s">
        <v>49</v>
      </c>
      <c r="O578" s="137">
        <v>0</v>
      </c>
      <c r="P578" s="138">
        <v>0</v>
      </c>
      <c r="Q578" s="138">
        <v>0</v>
      </c>
      <c r="R578" s="140">
        <v>0</v>
      </c>
      <c r="S578" s="20">
        <f t="shared" ref="S578" si="2437">SUM(O578:O578)*M577</f>
        <v>0</v>
      </c>
      <c r="T578" s="21">
        <f t="shared" ref="T578" si="2438">SUM(P578:P578)*M577</f>
        <v>0</v>
      </c>
      <c r="U578" s="21">
        <f t="shared" ref="U578" si="2439">SUM(Q578:Q578)*M577</f>
        <v>0</v>
      </c>
      <c r="V578" s="21">
        <f t="shared" ref="V578" si="2440">SUM(R578:R578)*M577</f>
        <v>0</v>
      </c>
      <c r="W578" s="104">
        <f t="shared" si="2435"/>
        <v>0</v>
      </c>
      <c r="X578" s="237"/>
      <c r="Y578" s="237"/>
      <c r="Z578" s="237"/>
      <c r="AA578" s="237"/>
      <c r="AB578" s="432"/>
      <c r="AC578" s="559"/>
      <c r="AD578" s="727"/>
      <c r="AE578" s="267"/>
      <c r="AF578" s="267"/>
      <c r="AG578" s="697"/>
      <c r="AH578" s="662"/>
      <c r="AI578" s="776"/>
      <c r="AJ578" s="33"/>
      <c r="AK578" s="118"/>
      <c r="AL578" s="118"/>
      <c r="AM578" s="118"/>
      <c r="AN578" s="118"/>
      <c r="AO578" s="34"/>
    </row>
    <row r="579" spans="1:41" ht="39.950000000000003" customHeight="1" x14ac:dyDescent="0.2">
      <c r="A579" s="821"/>
      <c r="B579" s="823"/>
      <c r="C579" s="691">
        <v>33</v>
      </c>
      <c r="D579" s="694" t="s">
        <v>632</v>
      </c>
      <c r="E579" s="705">
        <v>40</v>
      </c>
      <c r="F579" s="708" t="s">
        <v>633</v>
      </c>
      <c r="G579" s="711" t="s">
        <v>634</v>
      </c>
      <c r="H579" s="733">
        <v>79</v>
      </c>
      <c r="I579" s="736" t="s">
        <v>635</v>
      </c>
      <c r="J579" s="739" t="s">
        <v>636</v>
      </c>
      <c r="K579" s="740">
        <v>0</v>
      </c>
      <c r="L579" s="731" t="s">
        <v>637</v>
      </c>
      <c r="M579" s="702">
        <v>0.3</v>
      </c>
      <c r="N579" s="73" t="s">
        <v>43</v>
      </c>
      <c r="O579" s="199">
        <v>1</v>
      </c>
      <c r="P579" s="196">
        <v>1</v>
      </c>
      <c r="Q579" s="196">
        <v>1</v>
      </c>
      <c r="R579" s="198">
        <v>1</v>
      </c>
      <c r="S579" s="6">
        <f t="shared" ref="S579" si="2441">SUM(O579:O579)*M579</f>
        <v>0.3</v>
      </c>
      <c r="T579" s="7">
        <f t="shared" ref="T579" si="2442">SUM(P579:P579)*M579</f>
        <v>0.3</v>
      </c>
      <c r="U579" s="7">
        <f t="shared" ref="U579" si="2443">SUM(Q579:Q579)*M579</f>
        <v>0.3</v>
      </c>
      <c r="V579" s="7">
        <f t="shared" ref="V579" si="2444">SUM(R579:R579)*M579</f>
        <v>0.3</v>
      </c>
      <c r="W579" s="101">
        <f t="shared" si="2435"/>
        <v>0.3</v>
      </c>
      <c r="X579" s="235">
        <f>S580+S582+S584</f>
        <v>0</v>
      </c>
      <c r="Y579" s="235">
        <f>T580+T582+T584</f>
        <v>0</v>
      </c>
      <c r="Z579" s="235">
        <f>U580+U582+U584</f>
        <v>0</v>
      </c>
      <c r="AA579" s="235">
        <f>V580+V582+V584</f>
        <v>0</v>
      </c>
      <c r="AB579" s="238">
        <f>W580+W582+W584</f>
        <v>0</v>
      </c>
      <c r="AC579" s="559"/>
      <c r="AD579" s="727"/>
      <c r="AE579" s="266" t="str">
        <f t="shared" ref="AE579" si="2445">+IF(O580&gt;O579,"SUPERADA",IF(O580=O579,"EQUILIBRADA",IF(O580&lt;O579,"PARA MEJORAR")))</f>
        <v>PARA MEJORAR</v>
      </c>
      <c r="AF579" s="266" t="str">
        <f>IF(COUNTIF(AE579:AE582,"PARA MEJORAR")&gt;=1,"PARA MEJORAR","BIEN")</f>
        <v>PARA MEJORAR</v>
      </c>
      <c r="AG579" s="661" t="str">
        <f>IF(COUNTIF(AF579:AF582,"PARA MEJORAR")&gt;=1,"PARA MEJORAR","BIEN")</f>
        <v>PARA MEJORAR</v>
      </c>
      <c r="AH579" s="662"/>
      <c r="AI579" s="776"/>
      <c r="AJ579" s="30"/>
      <c r="AK579" s="31"/>
      <c r="AL579" s="31"/>
      <c r="AM579" s="31"/>
      <c r="AN579" s="31"/>
      <c r="AO579" s="32"/>
    </row>
    <row r="580" spans="1:41" ht="39.950000000000003" customHeight="1" thickBot="1" x14ac:dyDescent="0.25">
      <c r="A580" s="821"/>
      <c r="B580" s="823"/>
      <c r="C580" s="692"/>
      <c r="D580" s="695"/>
      <c r="E580" s="706"/>
      <c r="F580" s="709"/>
      <c r="G580" s="712"/>
      <c r="H580" s="734"/>
      <c r="I580" s="737"/>
      <c r="J580" s="737"/>
      <c r="K580" s="741"/>
      <c r="L580" s="732"/>
      <c r="M580" s="699"/>
      <c r="N580" s="74" t="s">
        <v>49</v>
      </c>
      <c r="O580" s="135">
        <v>0</v>
      </c>
      <c r="P580" s="136">
        <v>0</v>
      </c>
      <c r="Q580" s="136">
        <v>0</v>
      </c>
      <c r="R580" s="139">
        <v>0</v>
      </c>
      <c r="S580" s="9">
        <f t="shared" ref="S580" si="2446">SUM(O580:O580)*M579</f>
        <v>0</v>
      </c>
      <c r="T580" s="10">
        <f t="shared" ref="T580" si="2447">SUM(P580:P580)*M579</f>
        <v>0</v>
      </c>
      <c r="U580" s="10">
        <f t="shared" ref="U580" si="2448">SUM(Q580:Q580)*M579</f>
        <v>0</v>
      </c>
      <c r="V580" s="10">
        <f t="shared" ref="V580" si="2449">SUM(R580:R580)*M579</f>
        <v>0</v>
      </c>
      <c r="W580" s="102">
        <f t="shared" si="2435"/>
        <v>0</v>
      </c>
      <c r="X580" s="236"/>
      <c r="Y580" s="236"/>
      <c r="Z580" s="236"/>
      <c r="AA580" s="236"/>
      <c r="AB580" s="239"/>
      <c r="AC580" s="559"/>
      <c r="AD580" s="727"/>
      <c r="AE580" s="267"/>
      <c r="AF580" s="377"/>
      <c r="AG580" s="662"/>
      <c r="AH580" s="662"/>
      <c r="AI580" s="776"/>
      <c r="AJ580" s="33"/>
      <c r="AK580" s="118"/>
      <c r="AL580" s="118"/>
      <c r="AM580" s="118"/>
      <c r="AN580" s="118"/>
      <c r="AO580" s="34"/>
    </row>
    <row r="581" spans="1:41" ht="39.950000000000003" customHeight="1" x14ac:dyDescent="0.2">
      <c r="A581" s="821"/>
      <c r="B581" s="823"/>
      <c r="C581" s="692"/>
      <c r="D581" s="695"/>
      <c r="E581" s="706"/>
      <c r="F581" s="709"/>
      <c r="G581" s="712"/>
      <c r="H581" s="734"/>
      <c r="I581" s="737"/>
      <c r="J581" s="737"/>
      <c r="K581" s="741"/>
      <c r="L581" s="728" t="s">
        <v>638</v>
      </c>
      <c r="M581" s="699">
        <v>0.3</v>
      </c>
      <c r="N581" s="70" t="s">
        <v>43</v>
      </c>
      <c r="O581" s="208">
        <v>0.1</v>
      </c>
      <c r="P581" s="209">
        <v>1</v>
      </c>
      <c r="Q581" s="209">
        <v>1</v>
      </c>
      <c r="R581" s="210">
        <v>1</v>
      </c>
      <c r="S581" s="14">
        <f t="shared" ref="S581" si="2450">SUM(O581:O581)*M581</f>
        <v>0.03</v>
      </c>
      <c r="T581" s="15">
        <f t="shared" ref="T581" si="2451">SUM(P581:P581)*M581</f>
        <v>0.3</v>
      </c>
      <c r="U581" s="15">
        <f t="shared" ref="U581" si="2452">SUM(Q581:Q581)*M581</f>
        <v>0.3</v>
      </c>
      <c r="V581" s="15">
        <f t="shared" ref="V581" si="2453">SUM(R581:R581)*M581</f>
        <v>0.3</v>
      </c>
      <c r="W581" s="103">
        <f t="shared" si="2435"/>
        <v>0.3</v>
      </c>
      <c r="X581" s="236"/>
      <c r="Y581" s="236"/>
      <c r="Z581" s="236"/>
      <c r="AA581" s="236"/>
      <c r="AB581" s="239"/>
      <c r="AC581" s="559"/>
      <c r="AD581" s="727"/>
      <c r="AE581" s="266" t="str">
        <f t="shared" ref="AE581" si="2454">+IF(O582&gt;O581,"SUPERADA",IF(O582=O581,"EQUILIBRADA",IF(O582&lt;O581,"PARA MEJORAR")))</f>
        <v>PARA MEJORAR</v>
      </c>
      <c r="AF581" s="377"/>
      <c r="AG581" s="662"/>
      <c r="AH581" s="662"/>
      <c r="AI581" s="776"/>
      <c r="AJ581" s="33"/>
      <c r="AK581" s="118"/>
      <c r="AL581" s="118"/>
      <c r="AM581" s="118"/>
      <c r="AN581" s="118"/>
      <c r="AO581" s="34"/>
    </row>
    <row r="582" spans="1:41" ht="39.950000000000003" customHeight="1" thickBot="1" x14ac:dyDescent="0.25">
      <c r="A582" s="821"/>
      <c r="B582" s="823"/>
      <c r="C582" s="692"/>
      <c r="D582" s="695"/>
      <c r="E582" s="706"/>
      <c r="F582" s="709"/>
      <c r="G582" s="712"/>
      <c r="H582" s="734"/>
      <c r="I582" s="737"/>
      <c r="J582" s="737"/>
      <c r="K582" s="741"/>
      <c r="L582" s="729"/>
      <c r="M582" s="699"/>
      <c r="N582" s="74" t="s">
        <v>49</v>
      </c>
      <c r="O582" s="135">
        <v>0</v>
      </c>
      <c r="P582" s="136">
        <v>0</v>
      </c>
      <c r="Q582" s="136">
        <v>0</v>
      </c>
      <c r="R582" s="139">
        <v>0</v>
      </c>
      <c r="S582" s="9">
        <f t="shared" ref="S582" si="2455">SUM(O582:O582)*M581</f>
        <v>0</v>
      </c>
      <c r="T582" s="10">
        <f t="shared" ref="T582" si="2456">SUM(P582:P582)*M581</f>
        <v>0</v>
      </c>
      <c r="U582" s="10">
        <f t="shared" ref="U582" si="2457">SUM(Q582:Q582)*M581</f>
        <v>0</v>
      </c>
      <c r="V582" s="10">
        <f t="shared" ref="V582" si="2458">SUM(R582:R582)*M581</f>
        <v>0</v>
      </c>
      <c r="W582" s="102">
        <f t="shared" si="2435"/>
        <v>0</v>
      </c>
      <c r="X582" s="236"/>
      <c r="Y582" s="236"/>
      <c r="Z582" s="236"/>
      <c r="AA582" s="236"/>
      <c r="AB582" s="239"/>
      <c r="AC582" s="559"/>
      <c r="AD582" s="727"/>
      <c r="AE582" s="267"/>
      <c r="AF582" s="267"/>
      <c r="AG582" s="697"/>
      <c r="AH582" s="662"/>
      <c r="AI582" s="776"/>
      <c r="AJ582" s="33"/>
      <c r="AK582" s="118"/>
      <c r="AL582" s="118"/>
      <c r="AM582" s="118"/>
      <c r="AN582" s="118"/>
      <c r="AO582" s="34"/>
    </row>
    <row r="583" spans="1:41" ht="39.950000000000003" customHeight="1" x14ac:dyDescent="0.2">
      <c r="A583" s="821"/>
      <c r="B583" s="823"/>
      <c r="C583" s="692"/>
      <c r="D583" s="695"/>
      <c r="E583" s="706"/>
      <c r="F583" s="709"/>
      <c r="G583" s="712"/>
      <c r="H583" s="734"/>
      <c r="I583" s="737"/>
      <c r="J583" s="737"/>
      <c r="K583" s="741"/>
      <c r="L583" s="728" t="s">
        <v>639</v>
      </c>
      <c r="M583" s="699">
        <v>0.4</v>
      </c>
      <c r="N583" s="70" t="s">
        <v>43</v>
      </c>
      <c r="O583" s="208">
        <v>0</v>
      </c>
      <c r="P583" s="209">
        <v>0</v>
      </c>
      <c r="Q583" s="209">
        <v>0.2</v>
      </c>
      <c r="R583" s="210">
        <v>1</v>
      </c>
      <c r="S583" s="14">
        <f t="shared" ref="S583" si="2459">SUM(O583:O583)*M583</f>
        <v>0</v>
      </c>
      <c r="T583" s="15">
        <f t="shared" ref="T583" si="2460">SUM(P583:P583)*M583</f>
        <v>0</v>
      </c>
      <c r="U583" s="15">
        <f t="shared" ref="U583" si="2461">SUM(Q583:Q583)*M583</f>
        <v>8.0000000000000016E-2</v>
      </c>
      <c r="V583" s="15">
        <f t="shared" ref="V583" si="2462">SUM(R583:R583)*M583</f>
        <v>0.4</v>
      </c>
      <c r="W583" s="103">
        <f t="shared" si="2435"/>
        <v>0.4</v>
      </c>
      <c r="X583" s="236"/>
      <c r="Y583" s="236"/>
      <c r="Z583" s="236"/>
      <c r="AA583" s="236"/>
      <c r="AB583" s="239"/>
      <c r="AC583" s="559"/>
      <c r="AD583" s="727"/>
      <c r="AE583" s="266" t="str">
        <f t="shared" ref="AE583" si="2463">+IF(O584&gt;O583,"SUPERADA",IF(O584=O583,"EQUILIBRADA",IF(O584&lt;O583,"PARA MEJORAR")))</f>
        <v>EQUILIBRADA</v>
      </c>
      <c r="AF583" s="266" t="str">
        <f>IF(COUNTIF(AE583:AE584,"PARA MEJORAR")&gt;=1,"PARA MEJORAR","BIEN")</f>
        <v>BIEN</v>
      </c>
      <c r="AG583" s="661" t="str">
        <f>IF(COUNTIF(AF583:AF584,"PARA MEJORAR")&gt;=1,"PARA MEJORAR","BIEN")</f>
        <v>BIEN</v>
      </c>
      <c r="AH583" s="662"/>
      <c r="AI583" s="776"/>
      <c r="AJ583" s="33"/>
      <c r="AK583" s="118"/>
      <c r="AL583" s="118"/>
      <c r="AM583" s="118"/>
      <c r="AN583" s="118"/>
      <c r="AO583" s="34"/>
    </row>
    <row r="584" spans="1:41" ht="39.950000000000003" customHeight="1" thickBot="1" x14ac:dyDescent="0.25">
      <c r="A584" s="821"/>
      <c r="B584" s="823"/>
      <c r="C584" s="693"/>
      <c r="D584" s="696"/>
      <c r="E584" s="707"/>
      <c r="F584" s="710"/>
      <c r="G584" s="713"/>
      <c r="H584" s="735"/>
      <c r="I584" s="738"/>
      <c r="J584" s="738"/>
      <c r="K584" s="742"/>
      <c r="L584" s="730"/>
      <c r="M584" s="704"/>
      <c r="N584" s="72" t="s">
        <v>49</v>
      </c>
      <c r="O584" s="137">
        <v>0</v>
      </c>
      <c r="P584" s="138">
        <v>0</v>
      </c>
      <c r="Q584" s="138">
        <v>0</v>
      </c>
      <c r="R584" s="140">
        <v>0</v>
      </c>
      <c r="S584" s="20">
        <f t="shared" ref="S584" si="2464">SUM(O584:O584)*M583</f>
        <v>0</v>
      </c>
      <c r="T584" s="21">
        <f t="shared" ref="T584" si="2465">SUM(P584:P584)*M583</f>
        <v>0</v>
      </c>
      <c r="U584" s="21">
        <f t="shared" ref="U584" si="2466">SUM(Q584:Q584)*M583</f>
        <v>0</v>
      </c>
      <c r="V584" s="21">
        <f t="shared" ref="V584" si="2467">SUM(R584:R584)*M583</f>
        <v>0</v>
      </c>
      <c r="W584" s="104">
        <f t="shared" si="2435"/>
        <v>0</v>
      </c>
      <c r="X584" s="236"/>
      <c r="Y584" s="236"/>
      <c r="Z584" s="236"/>
      <c r="AA584" s="236"/>
      <c r="AB584" s="239"/>
      <c r="AC584" s="559"/>
      <c r="AD584" s="434"/>
      <c r="AE584" s="267"/>
      <c r="AF584" s="267"/>
      <c r="AG584" s="697"/>
      <c r="AH584" s="662"/>
      <c r="AI584" s="776"/>
      <c r="AJ584" s="33"/>
      <c r="AK584" s="118"/>
      <c r="AL584" s="118"/>
      <c r="AM584" s="118"/>
      <c r="AN584" s="118"/>
      <c r="AO584" s="34"/>
    </row>
    <row r="585" spans="1:41" ht="39.950000000000003" customHeight="1" x14ac:dyDescent="0.2">
      <c r="A585" s="821"/>
      <c r="B585" s="823"/>
      <c r="C585" s="343"/>
      <c r="D585" s="345"/>
      <c r="E585" s="347"/>
      <c r="F585" s="349"/>
      <c r="G585" s="351" t="s">
        <v>149</v>
      </c>
      <c r="H585" s="353">
        <v>80</v>
      </c>
      <c r="I585" s="435" t="s">
        <v>150</v>
      </c>
      <c r="J585" s="437" t="s">
        <v>151</v>
      </c>
      <c r="K585" s="439">
        <v>0</v>
      </c>
      <c r="L585" s="441" t="s">
        <v>152</v>
      </c>
      <c r="M585" s="569">
        <v>1</v>
      </c>
      <c r="N585" s="73" t="s">
        <v>43</v>
      </c>
      <c r="O585" s="199">
        <v>0</v>
      </c>
      <c r="P585" s="196">
        <v>0</v>
      </c>
      <c r="Q585" s="197">
        <v>0.3</v>
      </c>
      <c r="R585" s="198">
        <v>1</v>
      </c>
      <c r="S585" s="14">
        <f t="shared" ref="S585" si="2468">SUM(O585:O585)*M585</f>
        <v>0</v>
      </c>
      <c r="T585" s="15">
        <f t="shared" ref="T585" si="2469">SUM(P585:P585)*M585</f>
        <v>0</v>
      </c>
      <c r="U585" s="15">
        <f t="shared" ref="U585" si="2470">SUM(Q585:Q585)*M585</f>
        <v>0.3</v>
      </c>
      <c r="V585" s="15">
        <f t="shared" ref="V585" si="2471">SUM(R585:R585)*M585</f>
        <v>1</v>
      </c>
      <c r="W585" s="103">
        <f t="shared" si="2435"/>
        <v>1</v>
      </c>
      <c r="X585" s="235">
        <f>+S586</f>
        <v>0</v>
      </c>
      <c r="Y585" s="235">
        <f>+T586</f>
        <v>0</v>
      </c>
      <c r="Z585" s="235">
        <f>+U586</f>
        <v>0</v>
      </c>
      <c r="AA585" s="235">
        <f>+V586</f>
        <v>0</v>
      </c>
      <c r="AB585" s="238">
        <f>+W586</f>
        <v>0</v>
      </c>
      <c r="AC585" s="559"/>
      <c r="AD585" s="433" t="s">
        <v>535</v>
      </c>
      <c r="AE585" s="266" t="str">
        <f t="shared" ref="AE585" si="2472">+IF(O586&gt;O585,"SUPERADA",IF(O586=O585,"EQUILIBRADA",IF(O586&lt;O585,"PARA MEJORAR")))</f>
        <v>EQUILIBRADA</v>
      </c>
      <c r="AF585" s="266" t="str">
        <f>IF(COUNTIF(AE585:AE586,"PARA MEJORAR")&gt;=1,"PARA MEJORAR","BIEN")</f>
        <v>BIEN</v>
      </c>
      <c r="AG585" s="266" t="str">
        <f>IF(COUNTIF(AF585:AF586,"PARA MEJORAR")&gt;=1,"PARA MEJORAR","BIEN")</f>
        <v>BIEN</v>
      </c>
      <c r="AH585" s="662"/>
      <c r="AI585" s="776"/>
      <c r="AJ585" s="27"/>
      <c r="AK585" s="28"/>
      <c r="AL585" s="28"/>
      <c r="AM585" s="28"/>
      <c r="AN585" s="28"/>
      <c r="AO585" s="29"/>
    </row>
    <row r="586" spans="1:41" ht="39.950000000000003" customHeight="1" thickBot="1" x14ac:dyDescent="0.25">
      <c r="A586" s="821"/>
      <c r="B586" s="823"/>
      <c r="C586" s="344"/>
      <c r="D586" s="346"/>
      <c r="E586" s="348"/>
      <c r="F586" s="350"/>
      <c r="G586" s="352"/>
      <c r="H586" s="354"/>
      <c r="I586" s="436"/>
      <c r="J586" s="438"/>
      <c r="K586" s="440"/>
      <c r="L586" s="442"/>
      <c r="M586" s="570"/>
      <c r="N586" s="72" t="s">
        <v>49</v>
      </c>
      <c r="O586" s="160">
        <v>0</v>
      </c>
      <c r="P586" s="156">
        <v>0</v>
      </c>
      <c r="Q586" s="145">
        <v>0</v>
      </c>
      <c r="R586" s="157">
        <v>0</v>
      </c>
      <c r="S586" s="22">
        <f t="shared" ref="S586" si="2473">SUM(O586:O586)*M585</f>
        <v>0</v>
      </c>
      <c r="T586" s="23">
        <f t="shared" ref="T586" si="2474">SUM(P586:P586)*M585</f>
        <v>0</v>
      </c>
      <c r="U586" s="23">
        <f t="shared" ref="U586" si="2475">SUM(Q586:Q586)*M585</f>
        <v>0</v>
      </c>
      <c r="V586" s="23">
        <f t="shared" ref="V586" si="2476">SUM(R586:R586)*M585</f>
        <v>0</v>
      </c>
      <c r="W586" s="105">
        <f t="shared" si="2435"/>
        <v>0</v>
      </c>
      <c r="X586" s="237"/>
      <c r="Y586" s="237"/>
      <c r="Z586" s="237"/>
      <c r="AA586" s="237"/>
      <c r="AB586" s="432"/>
      <c r="AC586" s="559"/>
      <c r="AD586" s="434"/>
      <c r="AE586" s="267"/>
      <c r="AF586" s="377"/>
      <c r="AG586" s="377"/>
      <c r="AH586" s="662"/>
      <c r="AI586" s="776"/>
      <c r="AJ586" s="18"/>
      <c r="AK586" s="116"/>
      <c r="AL586" s="116"/>
      <c r="AM586" s="116"/>
      <c r="AN586" s="116"/>
      <c r="AO586" s="19"/>
    </row>
    <row r="587" spans="1:41" ht="39.950000000000003" customHeight="1" x14ac:dyDescent="0.2">
      <c r="A587" s="555" t="s">
        <v>35</v>
      </c>
      <c r="B587" s="551" t="s">
        <v>640</v>
      </c>
      <c r="C587" s="357">
        <v>34</v>
      </c>
      <c r="D587" s="359" t="s">
        <v>641</v>
      </c>
      <c r="E587" s="361">
        <v>41</v>
      </c>
      <c r="F587" s="363" t="s">
        <v>642</v>
      </c>
      <c r="G587" s="452" t="s">
        <v>643</v>
      </c>
      <c r="H587" s="409">
        <v>81</v>
      </c>
      <c r="I587" s="685" t="s">
        <v>644</v>
      </c>
      <c r="J587" s="685" t="s">
        <v>645</v>
      </c>
      <c r="K587" s="371">
        <v>0</v>
      </c>
      <c r="L587" s="392" t="s">
        <v>646</v>
      </c>
      <c r="M587" s="394">
        <v>0.6</v>
      </c>
      <c r="N587" s="73" t="s">
        <v>43</v>
      </c>
      <c r="O587" s="176">
        <v>0.2</v>
      </c>
      <c r="P587" s="176">
        <v>0.4</v>
      </c>
      <c r="Q587" s="176">
        <v>0.7</v>
      </c>
      <c r="R587" s="178">
        <v>1</v>
      </c>
      <c r="S587" s="6">
        <f>SUM(O587:O587)*M587</f>
        <v>0.12</v>
      </c>
      <c r="T587" s="7">
        <f>SUM(P587:P587)*M587</f>
        <v>0.24</v>
      </c>
      <c r="U587" s="7">
        <f>SUM(Q587:Q587)*M587</f>
        <v>0.42</v>
      </c>
      <c r="V587" s="7">
        <f>SUM(R587:R587)*M587</f>
        <v>0.6</v>
      </c>
      <c r="W587" s="101">
        <f>MAX(S587:V587)</f>
        <v>0.6</v>
      </c>
      <c r="X587" s="229">
        <f>+S588+S590</f>
        <v>0</v>
      </c>
      <c r="Y587" s="229">
        <f>+T588+T590</f>
        <v>0</v>
      </c>
      <c r="Z587" s="229">
        <f>+U588+U590</f>
        <v>0</v>
      </c>
      <c r="AA587" s="229">
        <f>+V588+V590</f>
        <v>0</v>
      </c>
      <c r="AB587" s="231">
        <f>+W588+W590</f>
        <v>0</v>
      </c>
      <c r="AC587" s="657" t="s">
        <v>647</v>
      </c>
      <c r="AD587" s="679" t="s">
        <v>648</v>
      </c>
      <c r="AE587" s="266"/>
      <c r="AF587" s="266" t="str">
        <f>+IF(Q588&gt;Q587,"SUPERADA",IF(Q588=Q587,"EQUILIBRADA",IF(Q588&lt;Q587,"PARA MEJORAR")))</f>
        <v>PARA MEJORAR</v>
      </c>
      <c r="AG587" s="266" t="str">
        <f>IF(COUNTIF(AF587:AF590,"PARA MEJORAR")&gt;=1,"PARA MEJORAR","BIEN")</f>
        <v>PARA MEJORAR</v>
      </c>
      <c r="AH587" s="266" t="str">
        <f>IF(COUNTIF(AG587:AG604,"PARA MEJORAR")&gt;=1,"PARA MEJORAR","BIEN")</f>
        <v>PARA MEJORAR</v>
      </c>
      <c r="AI587" s="688" t="s">
        <v>649</v>
      </c>
      <c r="AJ587" s="24"/>
      <c r="AK587" s="25"/>
      <c r="AL587" s="25"/>
      <c r="AM587" s="25"/>
      <c r="AN587" s="25"/>
      <c r="AO587" s="26"/>
    </row>
    <row r="588" spans="1:41" ht="39.950000000000003" customHeight="1" thickBot="1" x14ac:dyDescent="0.25">
      <c r="A588" s="556"/>
      <c r="B588" s="552"/>
      <c r="C588" s="358"/>
      <c r="D588" s="360"/>
      <c r="E588" s="362"/>
      <c r="F588" s="364"/>
      <c r="G588" s="453"/>
      <c r="H588" s="403"/>
      <c r="I588" s="686"/>
      <c r="J588" s="686"/>
      <c r="K588" s="372"/>
      <c r="L588" s="393"/>
      <c r="M588" s="355"/>
      <c r="N588" s="71" t="s">
        <v>49</v>
      </c>
      <c r="O588" s="135">
        <v>0</v>
      </c>
      <c r="P588" s="136">
        <v>0</v>
      </c>
      <c r="Q588" s="136">
        <v>0</v>
      </c>
      <c r="R588" s="139">
        <v>0</v>
      </c>
      <c r="S588" s="9">
        <f t="shared" ref="S588" si="2477">SUM(O588:O588)*M587</f>
        <v>0</v>
      </c>
      <c r="T588" s="10">
        <f t="shared" ref="T588" si="2478">SUM(P588:P588)*M587</f>
        <v>0</v>
      </c>
      <c r="U588" s="10">
        <f t="shared" ref="U588" si="2479">SUM(Q588:Q588)*M587</f>
        <v>0</v>
      </c>
      <c r="V588" s="10">
        <f t="shared" ref="V588" si="2480">SUM(R588:R588)*M587</f>
        <v>0</v>
      </c>
      <c r="W588" s="102">
        <f t="shared" ref="W588:W650" si="2481">MAX(S588:V588)</f>
        <v>0</v>
      </c>
      <c r="X588" s="230"/>
      <c r="Y588" s="230"/>
      <c r="Z588" s="230"/>
      <c r="AA588" s="230"/>
      <c r="AB588" s="232"/>
      <c r="AC588" s="658"/>
      <c r="AD588" s="680"/>
      <c r="AE588" s="267"/>
      <c r="AF588" s="377"/>
      <c r="AG588" s="377"/>
      <c r="AH588" s="377"/>
      <c r="AI588" s="689"/>
      <c r="AJ588" s="18"/>
      <c r="AK588" s="116"/>
      <c r="AL588" s="116"/>
      <c r="AM588" s="116"/>
      <c r="AN588" s="116"/>
      <c r="AO588" s="19"/>
    </row>
    <row r="589" spans="1:41" ht="39.950000000000003" customHeight="1" x14ac:dyDescent="0.2">
      <c r="A589" s="556"/>
      <c r="B589" s="552"/>
      <c r="C589" s="358"/>
      <c r="D589" s="360"/>
      <c r="E589" s="362"/>
      <c r="F589" s="364"/>
      <c r="G589" s="453"/>
      <c r="H589" s="403"/>
      <c r="I589" s="686"/>
      <c r="J589" s="686"/>
      <c r="K589" s="372"/>
      <c r="L589" s="393" t="s">
        <v>650</v>
      </c>
      <c r="M589" s="355">
        <v>0.4</v>
      </c>
      <c r="N589" s="70" t="s">
        <v>43</v>
      </c>
      <c r="O589" s="180">
        <v>0.2</v>
      </c>
      <c r="P589" s="180">
        <v>0.4</v>
      </c>
      <c r="Q589" s="180">
        <v>0.7</v>
      </c>
      <c r="R589" s="182">
        <v>1</v>
      </c>
      <c r="S589" s="14">
        <f t="shared" ref="S589" si="2482">SUM(O589:O589)*M589</f>
        <v>8.0000000000000016E-2</v>
      </c>
      <c r="T589" s="15">
        <f t="shared" ref="T589" si="2483">SUM(P589:P589)*M589</f>
        <v>0.16000000000000003</v>
      </c>
      <c r="U589" s="15">
        <f t="shared" ref="U589" si="2484">SUM(Q589:Q589)*M589</f>
        <v>0.27999999999999997</v>
      </c>
      <c r="V589" s="15">
        <f t="shared" ref="V589" si="2485">SUM(R589:R589)*M589</f>
        <v>0.4</v>
      </c>
      <c r="W589" s="103">
        <f t="shared" si="2481"/>
        <v>0.4</v>
      </c>
      <c r="X589" s="230"/>
      <c r="Y589" s="230"/>
      <c r="Z589" s="230"/>
      <c r="AA589" s="230"/>
      <c r="AB589" s="232"/>
      <c r="AC589" s="658"/>
      <c r="AD589" s="680"/>
      <c r="AE589" s="266"/>
      <c r="AF589" s="377" t="str">
        <f>+IF(Q590&gt;Q589,"SUPERADA",IF(Q590=Q589,"EQUILIBRADA",IF(Q590&lt;Q589,"PARA MEJORAR")))</f>
        <v>PARA MEJORAR</v>
      </c>
      <c r="AG589" s="377"/>
      <c r="AH589" s="377"/>
      <c r="AI589" s="689"/>
      <c r="AJ589" s="18"/>
      <c r="AK589" s="116"/>
      <c r="AL589" s="116"/>
      <c r="AM589" s="116"/>
      <c r="AN589" s="116"/>
      <c r="AO589" s="19"/>
    </row>
    <row r="590" spans="1:41" ht="39.950000000000003" customHeight="1" thickBot="1" x14ac:dyDescent="0.25">
      <c r="A590" s="556"/>
      <c r="B590" s="552"/>
      <c r="C590" s="358"/>
      <c r="D590" s="360"/>
      <c r="E590" s="362"/>
      <c r="F590" s="364"/>
      <c r="G590" s="454"/>
      <c r="H590" s="404"/>
      <c r="I590" s="687"/>
      <c r="J590" s="687"/>
      <c r="K590" s="373"/>
      <c r="L590" s="405"/>
      <c r="M590" s="356"/>
      <c r="N590" s="72" t="s">
        <v>49</v>
      </c>
      <c r="O590" s="137">
        <v>0</v>
      </c>
      <c r="P590" s="138">
        <v>0</v>
      </c>
      <c r="Q590" s="138">
        <v>0</v>
      </c>
      <c r="R590" s="140">
        <v>0</v>
      </c>
      <c r="S590" s="20">
        <f t="shared" ref="S590" si="2486">SUM(O590:O590)*M589</f>
        <v>0</v>
      </c>
      <c r="T590" s="21">
        <f t="shared" ref="T590" si="2487">SUM(P590:P590)*M589</f>
        <v>0</v>
      </c>
      <c r="U590" s="21">
        <f t="shared" ref="U590" si="2488">SUM(Q590:Q590)*M589</f>
        <v>0</v>
      </c>
      <c r="V590" s="21">
        <f t="shared" ref="V590" si="2489">SUM(R590:R590)*M589</f>
        <v>0</v>
      </c>
      <c r="W590" s="104">
        <f t="shared" si="2481"/>
        <v>0</v>
      </c>
      <c r="X590" s="233"/>
      <c r="Y590" s="233"/>
      <c r="Z590" s="233"/>
      <c r="AA590" s="233"/>
      <c r="AB590" s="234"/>
      <c r="AC590" s="658"/>
      <c r="AD590" s="680"/>
      <c r="AE590" s="267"/>
      <c r="AF590" s="267"/>
      <c r="AG590" s="377"/>
      <c r="AH590" s="377"/>
      <c r="AI590" s="689"/>
      <c r="AJ590" s="18"/>
      <c r="AK590" s="116"/>
      <c r="AL590" s="116"/>
      <c r="AM590" s="116"/>
      <c r="AN590" s="116"/>
      <c r="AO590" s="19"/>
    </row>
    <row r="591" spans="1:41" ht="39.950000000000003" customHeight="1" x14ac:dyDescent="0.2">
      <c r="A591" s="556"/>
      <c r="B591" s="552"/>
      <c r="C591" s="358"/>
      <c r="D591" s="360"/>
      <c r="E591" s="362"/>
      <c r="F591" s="364"/>
      <c r="G591" s="453" t="s">
        <v>651</v>
      </c>
      <c r="H591" s="403">
        <v>82</v>
      </c>
      <c r="I591" s="574" t="s">
        <v>644</v>
      </c>
      <c r="J591" s="574" t="s">
        <v>652</v>
      </c>
      <c r="K591" s="372">
        <v>0</v>
      </c>
      <c r="L591" s="241" t="s">
        <v>653</v>
      </c>
      <c r="M591" s="243">
        <v>1</v>
      </c>
      <c r="N591" s="75" t="s">
        <v>43</v>
      </c>
      <c r="O591" s="180">
        <v>0.2</v>
      </c>
      <c r="P591" s="180">
        <v>0.45</v>
      </c>
      <c r="Q591" s="180">
        <v>0.7</v>
      </c>
      <c r="R591" s="182">
        <v>1</v>
      </c>
      <c r="S591" s="14">
        <f t="shared" ref="S591" si="2490">SUM(O591:O591)*M591</f>
        <v>0.2</v>
      </c>
      <c r="T591" s="15">
        <f t="shared" ref="T591" si="2491">SUM(P591:P591)*M591</f>
        <v>0.45</v>
      </c>
      <c r="U591" s="15">
        <f t="shared" ref="U591" si="2492">SUM(Q591:Q591)*M591</f>
        <v>0.7</v>
      </c>
      <c r="V591" s="15">
        <f t="shared" ref="V591" si="2493">SUM(R591:R591)*M591</f>
        <v>1</v>
      </c>
      <c r="W591" s="103">
        <f t="shared" si="2481"/>
        <v>1</v>
      </c>
      <c r="X591" s="229">
        <f>S592</f>
        <v>0</v>
      </c>
      <c r="Y591" s="229">
        <f>T592</f>
        <v>0</v>
      </c>
      <c r="Z591" s="229">
        <f>U592</f>
        <v>0</v>
      </c>
      <c r="AA591" s="229">
        <f>V592</f>
        <v>0</v>
      </c>
      <c r="AB591" s="231">
        <f>W592</f>
        <v>0</v>
      </c>
      <c r="AC591" s="658"/>
      <c r="AD591" s="680"/>
      <c r="AE591" s="266"/>
      <c r="AF591" s="266"/>
      <c r="AG591" s="377"/>
      <c r="AH591" s="377"/>
      <c r="AI591" s="689"/>
      <c r="AJ591" s="24"/>
      <c r="AK591" s="25"/>
      <c r="AL591" s="25"/>
      <c r="AM591" s="25"/>
      <c r="AN591" s="25"/>
      <c r="AO591" s="26"/>
    </row>
    <row r="592" spans="1:41" ht="39.950000000000003" customHeight="1" thickBot="1" x14ac:dyDescent="0.25">
      <c r="A592" s="556"/>
      <c r="B592" s="552"/>
      <c r="C592" s="358"/>
      <c r="D592" s="360"/>
      <c r="E592" s="362"/>
      <c r="F592" s="364"/>
      <c r="G592" s="454"/>
      <c r="H592" s="404"/>
      <c r="I592" s="575"/>
      <c r="J592" s="575"/>
      <c r="K592" s="373"/>
      <c r="L592" s="576"/>
      <c r="M592" s="672"/>
      <c r="N592" s="72" t="s">
        <v>49</v>
      </c>
      <c r="O592" s="135">
        <v>0</v>
      </c>
      <c r="P592" s="136">
        <v>0</v>
      </c>
      <c r="Q592" s="136">
        <v>0</v>
      </c>
      <c r="R592" s="139">
        <v>0</v>
      </c>
      <c r="S592" s="22">
        <f t="shared" ref="S592" si="2494">SUM(O592:O592)*M591</f>
        <v>0</v>
      </c>
      <c r="T592" s="23">
        <f t="shared" ref="T592" si="2495">SUM(P592:P592)*M591</f>
        <v>0</v>
      </c>
      <c r="U592" s="23">
        <f t="shared" ref="U592" si="2496">SUM(Q592:Q592)*M591</f>
        <v>0</v>
      </c>
      <c r="V592" s="23">
        <f t="shared" ref="V592" si="2497">SUM(R592:R592)*M591</f>
        <v>0</v>
      </c>
      <c r="W592" s="105">
        <f t="shared" si="2481"/>
        <v>0</v>
      </c>
      <c r="X592" s="233"/>
      <c r="Y592" s="233"/>
      <c r="Z592" s="233"/>
      <c r="AA592" s="233"/>
      <c r="AB592" s="234"/>
      <c r="AC592" s="658"/>
      <c r="AD592" s="680"/>
      <c r="AE592" s="267"/>
      <c r="AF592" s="267"/>
      <c r="AG592" s="377"/>
      <c r="AH592" s="377"/>
      <c r="AI592" s="689"/>
      <c r="AJ592" s="18"/>
      <c r="AK592" s="116"/>
      <c r="AL592" s="116"/>
      <c r="AM592" s="116"/>
      <c r="AN592" s="116"/>
      <c r="AO592" s="19"/>
    </row>
    <row r="593" spans="1:41" ht="39.950000000000003" customHeight="1" x14ac:dyDescent="0.2">
      <c r="A593" s="556"/>
      <c r="B593" s="552"/>
      <c r="C593" s="358"/>
      <c r="D593" s="360"/>
      <c r="E593" s="362"/>
      <c r="F593" s="364"/>
      <c r="G593" s="681" t="s">
        <v>654</v>
      </c>
      <c r="H593" s="409">
        <v>83</v>
      </c>
      <c r="I593" s="685" t="s">
        <v>655</v>
      </c>
      <c r="J593" s="685" t="s">
        <v>656</v>
      </c>
      <c r="K593" s="371">
        <v>0</v>
      </c>
      <c r="L593" s="392" t="s">
        <v>657</v>
      </c>
      <c r="M593" s="394">
        <v>0.6</v>
      </c>
      <c r="N593" s="73" t="s">
        <v>43</v>
      </c>
      <c r="O593" s="176">
        <v>0.1</v>
      </c>
      <c r="P593" s="176">
        <v>0.4</v>
      </c>
      <c r="Q593" s="176">
        <v>0.7</v>
      </c>
      <c r="R593" s="178">
        <v>1</v>
      </c>
      <c r="S593" s="6">
        <f t="shared" ref="S593" si="2498">SUM(O593:O593)*M593</f>
        <v>0.06</v>
      </c>
      <c r="T593" s="7">
        <f t="shared" ref="T593" si="2499">SUM(P593:P593)*M593</f>
        <v>0.24</v>
      </c>
      <c r="U593" s="7">
        <f t="shared" ref="U593" si="2500">SUM(Q593:Q593)*M593</f>
        <v>0.42</v>
      </c>
      <c r="V593" s="7">
        <f t="shared" ref="V593" si="2501">SUM(R593:R593)*M593</f>
        <v>0.6</v>
      </c>
      <c r="W593" s="101">
        <f t="shared" si="2481"/>
        <v>0.6</v>
      </c>
      <c r="X593" s="229">
        <f>+S594+S596</f>
        <v>0</v>
      </c>
      <c r="Y593" s="229">
        <f>+T594+T596</f>
        <v>0</v>
      </c>
      <c r="Z593" s="229">
        <f>+U594+U596</f>
        <v>0</v>
      </c>
      <c r="AA593" s="229">
        <f>+V594+V596</f>
        <v>0</v>
      </c>
      <c r="AB593" s="231">
        <f>+W594+W596</f>
        <v>0</v>
      </c>
      <c r="AC593" s="658"/>
      <c r="AD593" s="680"/>
      <c r="AE593" s="266"/>
      <c r="AF593" s="266" t="str">
        <f>+IF(Q594&gt;Q593,"SUPERADA",IF(Q594=Q593,"EQUILIBRADA",IF(Q594&lt;Q593,"PARA MEJORAR")))</f>
        <v>PARA MEJORAR</v>
      </c>
      <c r="AG593" s="377" t="str">
        <f>IF(COUNTIF(AF593:AF596,"PARA MEJORAR")&gt;=1,"PARA MEJORAR","BIEN")</f>
        <v>PARA MEJORAR</v>
      </c>
      <c r="AH593" s="377"/>
      <c r="AI593" s="689"/>
      <c r="AJ593" s="24"/>
      <c r="AK593" s="25"/>
      <c r="AL593" s="25"/>
      <c r="AM593" s="25"/>
      <c r="AN593" s="25"/>
      <c r="AO593" s="26"/>
    </row>
    <row r="594" spans="1:41" ht="39.950000000000003" customHeight="1" thickBot="1" x14ac:dyDescent="0.25">
      <c r="A594" s="556"/>
      <c r="B594" s="552"/>
      <c r="C594" s="358"/>
      <c r="D594" s="360"/>
      <c r="E594" s="362"/>
      <c r="F594" s="364"/>
      <c r="G594" s="682"/>
      <c r="H594" s="403"/>
      <c r="I594" s="686"/>
      <c r="J594" s="686"/>
      <c r="K594" s="372"/>
      <c r="L594" s="393"/>
      <c r="M594" s="355"/>
      <c r="N594" s="71" t="s">
        <v>49</v>
      </c>
      <c r="O594" s="135">
        <v>0</v>
      </c>
      <c r="P594" s="136">
        <v>0</v>
      </c>
      <c r="Q594" s="136">
        <v>0</v>
      </c>
      <c r="R594" s="139">
        <v>0</v>
      </c>
      <c r="S594" s="9">
        <f t="shared" ref="S594" si="2502">SUM(O594:O594)*M593</f>
        <v>0</v>
      </c>
      <c r="T594" s="10">
        <f t="shared" ref="T594" si="2503">SUM(P594:P594)*M593</f>
        <v>0</v>
      </c>
      <c r="U594" s="10">
        <f t="shared" ref="U594" si="2504">SUM(Q594:Q594)*M593</f>
        <v>0</v>
      </c>
      <c r="V594" s="10">
        <f t="shared" ref="V594" si="2505">SUM(R594:R594)*M593</f>
        <v>0</v>
      </c>
      <c r="W594" s="102">
        <f t="shared" si="2481"/>
        <v>0</v>
      </c>
      <c r="X594" s="230"/>
      <c r="Y594" s="230"/>
      <c r="Z594" s="230"/>
      <c r="AA594" s="230"/>
      <c r="AB594" s="232"/>
      <c r="AC594" s="658"/>
      <c r="AD594" s="680"/>
      <c r="AE594" s="267"/>
      <c r="AF594" s="377"/>
      <c r="AG594" s="377"/>
      <c r="AH594" s="377"/>
      <c r="AI594" s="689"/>
      <c r="AJ594" s="18"/>
      <c r="AK594" s="116"/>
      <c r="AL594" s="116"/>
      <c r="AM594" s="116"/>
      <c r="AN594" s="116"/>
      <c r="AO594" s="19"/>
    </row>
    <row r="595" spans="1:41" ht="39.950000000000003" customHeight="1" x14ac:dyDescent="0.2">
      <c r="A595" s="556"/>
      <c r="B595" s="552"/>
      <c r="C595" s="358"/>
      <c r="D595" s="360"/>
      <c r="E595" s="362"/>
      <c r="F595" s="364"/>
      <c r="G595" s="682"/>
      <c r="H595" s="403"/>
      <c r="I595" s="686"/>
      <c r="J595" s="686"/>
      <c r="K595" s="372"/>
      <c r="L595" s="393" t="s">
        <v>658</v>
      </c>
      <c r="M595" s="355">
        <v>0.4</v>
      </c>
      <c r="N595" s="70" t="s">
        <v>43</v>
      </c>
      <c r="O595" s="186">
        <v>0.1</v>
      </c>
      <c r="P595" s="186">
        <v>0.4</v>
      </c>
      <c r="Q595" s="186">
        <v>0.7</v>
      </c>
      <c r="R595" s="187">
        <v>1</v>
      </c>
      <c r="S595" s="14">
        <f t="shared" ref="S595" si="2506">SUM(O595:O595)*M595</f>
        <v>4.0000000000000008E-2</v>
      </c>
      <c r="T595" s="15">
        <f t="shared" ref="T595" si="2507">SUM(P595:P595)*M595</f>
        <v>0.16000000000000003</v>
      </c>
      <c r="U595" s="15">
        <f t="shared" ref="U595" si="2508">SUM(Q595:Q595)*M595</f>
        <v>0.27999999999999997</v>
      </c>
      <c r="V595" s="15">
        <f t="shared" ref="V595" si="2509">SUM(R595:R595)*M595</f>
        <v>0.4</v>
      </c>
      <c r="W595" s="103">
        <f t="shared" si="2481"/>
        <v>0.4</v>
      </c>
      <c r="X595" s="230"/>
      <c r="Y595" s="230"/>
      <c r="Z595" s="230"/>
      <c r="AA595" s="230"/>
      <c r="AB595" s="232"/>
      <c r="AC595" s="658"/>
      <c r="AD595" s="680"/>
      <c r="AE595" s="266"/>
      <c r="AF595" s="377" t="str">
        <f>+IF(Q596&gt;Q595,"SUPERADA",IF(Q596=Q595,"EQUILIBRADA",IF(Q596&lt;Q595,"PARA MEJORAR")))</f>
        <v>PARA MEJORAR</v>
      </c>
      <c r="AG595" s="377"/>
      <c r="AH595" s="377"/>
      <c r="AI595" s="689"/>
      <c r="AJ595" s="18"/>
      <c r="AK595" s="116"/>
      <c r="AL595" s="116"/>
      <c r="AM595" s="116"/>
      <c r="AN595" s="116"/>
      <c r="AO595" s="19"/>
    </row>
    <row r="596" spans="1:41" ht="39.950000000000003" customHeight="1" thickBot="1" x14ac:dyDescent="0.25">
      <c r="A596" s="556"/>
      <c r="B596" s="552"/>
      <c r="C596" s="358"/>
      <c r="D596" s="360"/>
      <c r="E596" s="362"/>
      <c r="F596" s="364"/>
      <c r="G596" s="683"/>
      <c r="H596" s="404"/>
      <c r="I596" s="687"/>
      <c r="J596" s="687"/>
      <c r="K596" s="373"/>
      <c r="L596" s="405"/>
      <c r="M596" s="356"/>
      <c r="N596" s="72" t="s">
        <v>49</v>
      </c>
      <c r="O596" s="135">
        <v>0</v>
      </c>
      <c r="P596" s="136">
        <v>0</v>
      </c>
      <c r="Q596" s="136">
        <v>0</v>
      </c>
      <c r="R596" s="139">
        <v>0</v>
      </c>
      <c r="S596" s="20">
        <f t="shared" ref="S596" si="2510">SUM(O596:O596)*M595</f>
        <v>0</v>
      </c>
      <c r="T596" s="21">
        <f t="shared" ref="T596" si="2511">SUM(P596:P596)*M595</f>
        <v>0</v>
      </c>
      <c r="U596" s="21">
        <f t="shared" ref="U596" si="2512">SUM(Q596:Q596)*M595</f>
        <v>0</v>
      </c>
      <c r="V596" s="21">
        <f t="shared" ref="V596" si="2513">SUM(R596:R596)*M595</f>
        <v>0</v>
      </c>
      <c r="W596" s="104">
        <f t="shared" si="2481"/>
        <v>0</v>
      </c>
      <c r="X596" s="233"/>
      <c r="Y596" s="233"/>
      <c r="Z596" s="233"/>
      <c r="AA596" s="233"/>
      <c r="AB596" s="234"/>
      <c r="AC596" s="658"/>
      <c r="AD596" s="680"/>
      <c r="AE596" s="267"/>
      <c r="AF596" s="267"/>
      <c r="AG596" s="377"/>
      <c r="AH596" s="377"/>
      <c r="AI596" s="689"/>
      <c r="AJ596" s="18"/>
      <c r="AK596" s="116"/>
      <c r="AL596" s="116"/>
      <c r="AM596" s="116"/>
      <c r="AN596" s="116"/>
      <c r="AO596" s="19"/>
    </row>
    <row r="597" spans="1:41" ht="39.950000000000003" customHeight="1" x14ac:dyDescent="0.2">
      <c r="A597" s="556"/>
      <c r="B597" s="552"/>
      <c r="C597" s="358"/>
      <c r="D597" s="360"/>
      <c r="E597" s="362"/>
      <c r="F597" s="364"/>
      <c r="G597" s="681" t="s">
        <v>659</v>
      </c>
      <c r="H597" s="409">
        <v>84</v>
      </c>
      <c r="I597" s="684" t="s">
        <v>660</v>
      </c>
      <c r="J597" s="684" t="s">
        <v>661</v>
      </c>
      <c r="K597" s="371">
        <v>0</v>
      </c>
      <c r="L597" s="560" t="s">
        <v>662</v>
      </c>
      <c r="M597" s="394">
        <v>0.25</v>
      </c>
      <c r="N597" s="73" t="s">
        <v>43</v>
      </c>
      <c r="O597" s="176">
        <v>0.1</v>
      </c>
      <c r="P597" s="176">
        <v>0.3</v>
      </c>
      <c r="Q597" s="176">
        <v>0.6</v>
      </c>
      <c r="R597" s="178">
        <v>1</v>
      </c>
      <c r="S597" s="6">
        <f t="shared" ref="S597" si="2514">SUM(O597:O597)*M597</f>
        <v>2.5000000000000001E-2</v>
      </c>
      <c r="T597" s="7">
        <f t="shared" ref="T597" si="2515">SUM(P597:P597)*M597</f>
        <v>7.4999999999999997E-2</v>
      </c>
      <c r="U597" s="7">
        <f t="shared" ref="U597" si="2516">SUM(Q597:Q597)*M597</f>
        <v>0.15</v>
      </c>
      <c r="V597" s="7">
        <f t="shared" ref="V597" si="2517">SUM(R597:R597)*M597</f>
        <v>0.25</v>
      </c>
      <c r="W597" s="101">
        <f t="shared" si="2481"/>
        <v>0.25</v>
      </c>
      <c r="X597" s="229">
        <f>+S598+S600+S602+S604</f>
        <v>0</v>
      </c>
      <c r="Y597" s="229">
        <f>+T598+T600+T602+T604</f>
        <v>0</v>
      </c>
      <c r="Z597" s="229">
        <f>+U598+U600+U602+U604</f>
        <v>0</v>
      </c>
      <c r="AA597" s="229">
        <f>+V598+V600+V602+V604</f>
        <v>0</v>
      </c>
      <c r="AB597" s="231">
        <f>+W598+W600+W602+W604</f>
        <v>0</v>
      </c>
      <c r="AC597" s="658"/>
      <c r="AD597" s="680"/>
      <c r="AE597" s="266"/>
      <c r="AF597" s="266" t="str">
        <f>+IF(Q598&gt;Q597,"SUPERADA",IF(Q598=Q597,"EQUILIBRADA",IF(Q598&lt;Q597,"PARA MEJORAR")))</f>
        <v>PARA MEJORAR</v>
      </c>
      <c r="AG597" s="377" t="str">
        <f>IF(COUNTIF(AF597:AF604,"PARA MEJORAR")&gt;=1,"PARA MEJORAR","BIEN")</f>
        <v>PARA MEJORAR</v>
      </c>
      <c r="AH597" s="377"/>
      <c r="AI597" s="689"/>
      <c r="AJ597" s="24"/>
      <c r="AK597" s="25"/>
      <c r="AL597" s="25"/>
      <c r="AM597" s="25"/>
      <c r="AN597" s="25"/>
      <c r="AO597" s="26"/>
    </row>
    <row r="598" spans="1:41" ht="39.950000000000003" customHeight="1" thickBot="1" x14ac:dyDescent="0.25">
      <c r="A598" s="556"/>
      <c r="B598" s="552"/>
      <c r="C598" s="358"/>
      <c r="D598" s="360"/>
      <c r="E598" s="362"/>
      <c r="F598" s="364"/>
      <c r="G598" s="682"/>
      <c r="H598" s="403"/>
      <c r="I598" s="387"/>
      <c r="J598" s="387"/>
      <c r="K598" s="372"/>
      <c r="L598" s="393"/>
      <c r="M598" s="355"/>
      <c r="N598" s="71" t="s">
        <v>49</v>
      </c>
      <c r="O598" s="135">
        <v>0</v>
      </c>
      <c r="P598" s="136">
        <v>0</v>
      </c>
      <c r="Q598" s="136">
        <v>0</v>
      </c>
      <c r="R598" s="139">
        <v>0</v>
      </c>
      <c r="S598" s="9">
        <f t="shared" ref="S598" si="2518">SUM(O598:O598)*M597</f>
        <v>0</v>
      </c>
      <c r="T598" s="10">
        <f t="shared" ref="T598" si="2519">SUM(P598:P598)*M597</f>
        <v>0</v>
      </c>
      <c r="U598" s="10">
        <f t="shared" ref="U598" si="2520">SUM(Q598:Q598)*M597</f>
        <v>0</v>
      </c>
      <c r="V598" s="10">
        <f t="shared" ref="V598" si="2521">SUM(R598:R598)*M597</f>
        <v>0</v>
      </c>
      <c r="W598" s="102">
        <f t="shared" si="2481"/>
        <v>0</v>
      </c>
      <c r="X598" s="230"/>
      <c r="Y598" s="230"/>
      <c r="Z598" s="230"/>
      <c r="AA598" s="230"/>
      <c r="AB598" s="232"/>
      <c r="AC598" s="658"/>
      <c r="AD598" s="680"/>
      <c r="AE598" s="267"/>
      <c r="AF598" s="377"/>
      <c r="AG598" s="377"/>
      <c r="AH598" s="377"/>
      <c r="AI598" s="689"/>
      <c r="AJ598" s="18"/>
      <c r="AK598" s="116"/>
      <c r="AL598" s="116"/>
      <c r="AM598" s="116"/>
      <c r="AN598" s="116"/>
      <c r="AO598" s="19"/>
    </row>
    <row r="599" spans="1:41" ht="39.950000000000003" customHeight="1" x14ac:dyDescent="0.2">
      <c r="A599" s="556"/>
      <c r="B599" s="552"/>
      <c r="C599" s="358"/>
      <c r="D599" s="360"/>
      <c r="E599" s="362"/>
      <c r="F599" s="364"/>
      <c r="G599" s="682"/>
      <c r="H599" s="403"/>
      <c r="I599" s="387"/>
      <c r="J599" s="387"/>
      <c r="K599" s="372"/>
      <c r="L599" s="393" t="s">
        <v>663</v>
      </c>
      <c r="M599" s="355">
        <v>0.25</v>
      </c>
      <c r="N599" s="70" t="s">
        <v>43</v>
      </c>
      <c r="O599" s="186">
        <v>0</v>
      </c>
      <c r="P599" s="186">
        <v>0.2</v>
      </c>
      <c r="Q599" s="186">
        <v>0.8</v>
      </c>
      <c r="R599" s="187">
        <v>1</v>
      </c>
      <c r="S599" s="14">
        <f t="shared" ref="S599" si="2522">SUM(O599:O599)*M599</f>
        <v>0</v>
      </c>
      <c r="T599" s="15">
        <f t="shared" ref="T599" si="2523">SUM(P599:P599)*M599</f>
        <v>0.05</v>
      </c>
      <c r="U599" s="15">
        <f t="shared" ref="U599" si="2524">SUM(Q599:Q599)*M599</f>
        <v>0.2</v>
      </c>
      <c r="V599" s="15">
        <f t="shared" ref="V599" si="2525">SUM(R599:R599)*M599</f>
        <v>0.25</v>
      </c>
      <c r="W599" s="103">
        <f t="shared" si="2481"/>
        <v>0.25</v>
      </c>
      <c r="X599" s="230"/>
      <c r="Y599" s="230"/>
      <c r="Z599" s="230"/>
      <c r="AA599" s="230"/>
      <c r="AB599" s="232"/>
      <c r="AC599" s="658"/>
      <c r="AD599" s="680"/>
      <c r="AE599" s="266"/>
      <c r="AF599" s="377" t="str">
        <f>+IF(Q600&gt;Q599,"SUPERADA",IF(Q600=Q599,"EQUILIBRADA",IF(Q600&lt;Q599,"PARA MEJORAR")))</f>
        <v>PARA MEJORAR</v>
      </c>
      <c r="AG599" s="377"/>
      <c r="AH599" s="377"/>
      <c r="AI599" s="689"/>
      <c r="AJ599" s="18"/>
      <c r="AK599" s="116"/>
      <c r="AL599" s="116"/>
      <c r="AM599" s="116"/>
      <c r="AN599" s="116"/>
      <c r="AO599" s="19"/>
    </row>
    <row r="600" spans="1:41" ht="39.950000000000003" customHeight="1" thickBot="1" x14ac:dyDescent="0.25">
      <c r="A600" s="556"/>
      <c r="B600" s="552"/>
      <c r="C600" s="358"/>
      <c r="D600" s="360"/>
      <c r="E600" s="362"/>
      <c r="F600" s="364"/>
      <c r="G600" s="682"/>
      <c r="H600" s="403"/>
      <c r="I600" s="387"/>
      <c r="J600" s="387"/>
      <c r="K600" s="372"/>
      <c r="L600" s="393"/>
      <c r="M600" s="355"/>
      <c r="N600" s="71" t="s">
        <v>49</v>
      </c>
      <c r="O600" s="135">
        <v>0</v>
      </c>
      <c r="P600" s="136">
        <v>0</v>
      </c>
      <c r="Q600" s="136">
        <v>0</v>
      </c>
      <c r="R600" s="139">
        <v>0</v>
      </c>
      <c r="S600" s="9">
        <f t="shared" ref="S600" si="2526">SUM(O600:O600)*M599</f>
        <v>0</v>
      </c>
      <c r="T600" s="10">
        <f t="shared" ref="T600" si="2527">SUM(P600:P600)*M599</f>
        <v>0</v>
      </c>
      <c r="U600" s="10">
        <f t="shared" ref="U600" si="2528">SUM(Q600:Q600)*M599</f>
        <v>0</v>
      </c>
      <c r="V600" s="10">
        <f t="shared" ref="V600" si="2529">SUM(R600:R600)*M599</f>
        <v>0</v>
      </c>
      <c r="W600" s="102">
        <f t="shared" si="2481"/>
        <v>0</v>
      </c>
      <c r="X600" s="230"/>
      <c r="Y600" s="230"/>
      <c r="Z600" s="230"/>
      <c r="AA600" s="230"/>
      <c r="AB600" s="232"/>
      <c r="AC600" s="658"/>
      <c r="AD600" s="680"/>
      <c r="AE600" s="267"/>
      <c r="AF600" s="377"/>
      <c r="AG600" s="377"/>
      <c r="AH600" s="377"/>
      <c r="AI600" s="689"/>
      <c r="AJ600" s="18"/>
      <c r="AK600" s="116"/>
      <c r="AL600" s="116"/>
      <c r="AM600" s="116"/>
      <c r="AN600" s="116"/>
      <c r="AO600" s="19"/>
    </row>
    <row r="601" spans="1:41" ht="39.950000000000003" customHeight="1" x14ac:dyDescent="0.2">
      <c r="A601" s="556"/>
      <c r="B601" s="552"/>
      <c r="C601" s="358"/>
      <c r="D601" s="360"/>
      <c r="E601" s="362"/>
      <c r="F601" s="364"/>
      <c r="G601" s="682"/>
      <c r="H601" s="403"/>
      <c r="I601" s="387"/>
      <c r="J601" s="387"/>
      <c r="K601" s="372"/>
      <c r="L601" s="393" t="s">
        <v>664</v>
      </c>
      <c r="M601" s="355">
        <v>0.25</v>
      </c>
      <c r="N601" s="70" t="s">
        <v>43</v>
      </c>
      <c r="O601" s="186">
        <v>0</v>
      </c>
      <c r="P601" s="186">
        <v>0</v>
      </c>
      <c r="Q601" s="186">
        <v>0.8</v>
      </c>
      <c r="R601" s="187">
        <v>1</v>
      </c>
      <c r="S601" s="14">
        <f t="shared" ref="S601" si="2530">SUM(O601:O601)*M601</f>
        <v>0</v>
      </c>
      <c r="T601" s="15">
        <f t="shared" ref="T601" si="2531">SUM(P601:P601)*M601</f>
        <v>0</v>
      </c>
      <c r="U601" s="15">
        <f t="shared" ref="U601" si="2532">SUM(Q601:Q601)*M601</f>
        <v>0.2</v>
      </c>
      <c r="V601" s="15">
        <f t="shared" ref="V601" si="2533">SUM(R601:R601)*M601</f>
        <v>0.25</v>
      </c>
      <c r="W601" s="103">
        <f t="shared" si="2481"/>
        <v>0.25</v>
      </c>
      <c r="X601" s="230"/>
      <c r="Y601" s="230"/>
      <c r="Z601" s="230"/>
      <c r="AA601" s="230"/>
      <c r="AB601" s="232"/>
      <c r="AC601" s="658"/>
      <c r="AD601" s="680"/>
      <c r="AE601" s="266"/>
      <c r="AF601" s="377" t="str">
        <f>+IF(Q602&gt;Q601,"SUPERADA",IF(Q602=Q601,"EQUILIBRADA",IF(Q602&lt;Q601,"PARA MEJORAR")))</f>
        <v>PARA MEJORAR</v>
      </c>
      <c r="AG601" s="377"/>
      <c r="AH601" s="377"/>
      <c r="AI601" s="689"/>
      <c r="AJ601" s="18"/>
      <c r="AK601" s="116"/>
      <c r="AL601" s="116"/>
      <c r="AM601" s="116"/>
      <c r="AN601" s="116"/>
      <c r="AO601" s="19"/>
    </row>
    <row r="602" spans="1:41" ht="39.950000000000003" customHeight="1" thickBot="1" x14ac:dyDescent="0.25">
      <c r="A602" s="556"/>
      <c r="B602" s="552"/>
      <c r="C602" s="358"/>
      <c r="D602" s="360"/>
      <c r="E602" s="362"/>
      <c r="F602" s="364"/>
      <c r="G602" s="682"/>
      <c r="H602" s="403"/>
      <c r="I602" s="387"/>
      <c r="J602" s="387"/>
      <c r="K602" s="372"/>
      <c r="L602" s="393"/>
      <c r="M602" s="355"/>
      <c r="N602" s="71" t="s">
        <v>49</v>
      </c>
      <c r="O602" s="135">
        <v>0</v>
      </c>
      <c r="P602" s="136">
        <v>0</v>
      </c>
      <c r="Q602" s="136">
        <v>0</v>
      </c>
      <c r="R602" s="139">
        <v>0</v>
      </c>
      <c r="S602" s="9">
        <f t="shared" ref="S602" si="2534">SUM(O602:O602)*M601</f>
        <v>0</v>
      </c>
      <c r="T602" s="10">
        <f t="shared" ref="T602" si="2535">SUM(P602:P602)*M601</f>
        <v>0</v>
      </c>
      <c r="U602" s="10">
        <f t="shared" ref="U602" si="2536">SUM(Q602:Q602)*M601</f>
        <v>0</v>
      </c>
      <c r="V602" s="10">
        <f t="shared" ref="V602" si="2537">SUM(R602:R602)*M601</f>
        <v>0</v>
      </c>
      <c r="W602" s="102">
        <f t="shared" si="2481"/>
        <v>0</v>
      </c>
      <c r="X602" s="230"/>
      <c r="Y602" s="230"/>
      <c r="Z602" s="230"/>
      <c r="AA602" s="230"/>
      <c r="AB602" s="232"/>
      <c r="AC602" s="658"/>
      <c r="AD602" s="680"/>
      <c r="AE602" s="267"/>
      <c r="AF602" s="377"/>
      <c r="AG602" s="377"/>
      <c r="AH602" s="377"/>
      <c r="AI602" s="689"/>
      <c r="AJ602" s="18"/>
      <c r="AK602" s="116"/>
      <c r="AL602" s="116"/>
      <c r="AM602" s="116"/>
      <c r="AN602" s="116"/>
      <c r="AO602" s="19"/>
    </row>
    <row r="603" spans="1:41" ht="39.950000000000003" customHeight="1" x14ac:dyDescent="0.2">
      <c r="A603" s="556"/>
      <c r="B603" s="552"/>
      <c r="C603" s="358"/>
      <c r="D603" s="360"/>
      <c r="E603" s="362"/>
      <c r="F603" s="364"/>
      <c r="G603" s="682"/>
      <c r="H603" s="403"/>
      <c r="I603" s="387"/>
      <c r="J603" s="387"/>
      <c r="K603" s="372"/>
      <c r="L603" s="393" t="s">
        <v>665</v>
      </c>
      <c r="M603" s="355">
        <v>0.25</v>
      </c>
      <c r="N603" s="70" t="s">
        <v>43</v>
      </c>
      <c r="O603" s="186">
        <v>0</v>
      </c>
      <c r="P603" s="186">
        <v>0</v>
      </c>
      <c r="Q603" s="186">
        <v>0.8</v>
      </c>
      <c r="R603" s="187">
        <v>1</v>
      </c>
      <c r="S603" s="14">
        <f t="shared" ref="S603" si="2538">SUM(O603:O603)*M603</f>
        <v>0</v>
      </c>
      <c r="T603" s="15">
        <f t="shared" ref="T603" si="2539">SUM(P603:P603)*M603</f>
        <v>0</v>
      </c>
      <c r="U603" s="15">
        <f t="shared" ref="U603" si="2540">SUM(Q603:Q603)*M603</f>
        <v>0.2</v>
      </c>
      <c r="V603" s="15">
        <f t="shared" ref="V603" si="2541">SUM(R603:R603)*M603</f>
        <v>0.25</v>
      </c>
      <c r="W603" s="103">
        <f t="shared" si="2481"/>
        <v>0.25</v>
      </c>
      <c r="X603" s="230"/>
      <c r="Y603" s="230"/>
      <c r="Z603" s="230"/>
      <c r="AA603" s="230"/>
      <c r="AB603" s="232"/>
      <c r="AC603" s="658"/>
      <c r="AD603" s="680"/>
      <c r="AE603" s="266"/>
      <c r="AF603" s="377" t="str">
        <f>+IF(Q604&gt;Q603,"SUPERADA",IF(Q604=Q603,"EQUILIBRADA",IF(Q604&lt;Q603,"PARA MEJORAR")))</f>
        <v>PARA MEJORAR</v>
      </c>
      <c r="AG603" s="377"/>
      <c r="AH603" s="377"/>
      <c r="AI603" s="689"/>
      <c r="AJ603" s="18"/>
      <c r="AK603" s="116"/>
      <c r="AL603" s="116"/>
      <c r="AM603" s="116"/>
      <c r="AN603" s="116"/>
      <c r="AO603" s="19"/>
    </row>
    <row r="604" spans="1:41" ht="39.950000000000003" customHeight="1" thickBot="1" x14ac:dyDescent="0.25">
      <c r="A604" s="556"/>
      <c r="B604" s="552"/>
      <c r="C604" s="367"/>
      <c r="D604" s="368"/>
      <c r="E604" s="369"/>
      <c r="F604" s="370"/>
      <c r="G604" s="683"/>
      <c r="H604" s="404"/>
      <c r="I604" s="388"/>
      <c r="J604" s="388"/>
      <c r="K604" s="373"/>
      <c r="L604" s="405"/>
      <c r="M604" s="356"/>
      <c r="N604" s="72" t="s">
        <v>49</v>
      </c>
      <c r="O604" s="135">
        <v>0</v>
      </c>
      <c r="P604" s="136">
        <v>0</v>
      </c>
      <c r="Q604" s="136">
        <v>0</v>
      </c>
      <c r="R604" s="139">
        <v>0</v>
      </c>
      <c r="S604" s="20">
        <f t="shared" ref="S604" si="2542">SUM(O604:O604)*M603</f>
        <v>0</v>
      </c>
      <c r="T604" s="21">
        <f t="shared" ref="T604" si="2543">SUM(P604:P604)*M603</f>
        <v>0</v>
      </c>
      <c r="U604" s="21">
        <f t="shared" ref="U604" si="2544">SUM(Q604:Q604)*M603</f>
        <v>0</v>
      </c>
      <c r="V604" s="21">
        <f t="shared" ref="V604" si="2545">SUM(R604:R604)*M603</f>
        <v>0</v>
      </c>
      <c r="W604" s="104">
        <f t="shared" si="2481"/>
        <v>0</v>
      </c>
      <c r="X604" s="233"/>
      <c r="Y604" s="233"/>
      <c r="Z604" s="233"/>
      <c r="AA604" s="233"/>
      <c r="AB604" s="234"/>
      <c r="AC604" s="658"/>
      <c r="AD604" s="680"/>
      <c r="AE604" s="267"/>
      <c r="AF604" s="267"/>
      <c r="AG604" s="267"/>
      <c r="AH604" s="377"/>
      <c r="AI604" s="689"/>
      <c r="AJ604" s="18"/>
      <c r="AK604" s="116"/>
      <c r="AL604" s="116"/>
      <c r="AM604" s="116"/>
      <c r="AN604" s="116"/>
      <c r="AO604" s="19"/>
    </row>
    <row r="605" spans="1:41" ht="39.950000000000003" customHeight="1" x14ac:dyDescent="0.2">
      <c r="A605" s="556"/>
      <c r="B605" s="552"/>
      <c r="C605" s="357">
        <v>35</v>
      </c>
      <c r="D605" s="359" t="s">
        <v>666</v>
      </c>
      <c r="E605" s="361">
        <v>42</v>
      </c>
      <c r="F605" s="577" t="s">
        <v>667</v>
      </c>
      <c r="G605" s="374" t="s">
        <v>668</v>
      </c>
      <c r="H605" s="409">
        <v>85</v>
      </c>
      <c r="I605" s="386" t="s">
        <v>669</v>
      </c>
      <c r="J605" s="386" t="s">
        <v>670</v>
      </c>
      <c r="K605" s="371">
        <v>0</v>
      </c>
      <c r="L605" s="392" t="s">
        <v>671</v>
      </c>
      <c r="M605" s="394">
        <v>0.6</v>
      </c>
      <c r="N605" s="73" t="s">
        <v>43</v>
      </c>
      <c r="O605" s="176">
        <v>0.1</v>
      </c>
      <c r="P605" s="176">
        <v>0.3</v>
      </c>
      <c r="Q605" s="176">
        <v>0.6</v>
      </c>
      <c r="R605" s="178">
        <v>1</v>
      </c>
      <c r="S605" s="6">
        <f t="shared" ref="S605" si="2546">SUM(O605:O605)*M605</f>
        <v>0.06</v>
      </c>
      <c r="T605" s="7">
        <f t="shared" ref="T605" si="2547">SUM(P605:P605)*M605</f>
        <v>0.18</v>
      </c>
      <c r="U605" s="7">
        <f t="shared" ref="U605" si="2548">SUM(Q605:Q605)*M605</f>
        <v>0.36</v>
      </c>
      <c r="V605" s="7">
        <f t="shared" ref="V605" si="2549">SUM(R605:R605)*M605</f>
        <v>0.6</v>
      </c>
      <c r="W605" s="101">
        <f t="shared" si="2481"/>
        <v>0.6</v>
      </c>
      <c r="X605" s="229">
        <f>+S606+S608</f>
        <v>0</v>
      </c>
      <c r="Y605" s="229">
        <f>+T606+T608</f>
        <v>0</v>
      </c>
      <c r="Z605" s="229">
        <f>+U606+U608</f>
        <v>0</v>
      </c>
      <c r="AA605" s="229">
        <f>+V606+V608</f>
        <v>0</v>
      </c>
      <c r="AB605" s="231">
        <f>+W606+W608</f>
        <v>0</v>
      </c>
      <c r="AC605" s="658"/>
      <c r="AD605" s="680"/>
      <c r="AE605" s="266"/>
      <c r="AF605" s="266" t="str">
        <f>+IF(Q606&gt;Q605,"SUPERADA",IF(Q606=Q605,"EQUILIBRADA",IF(Q606&lt;Q605,"PARA MEJORAR")))</f>
        <v>PARA MEJORAR</v>
      </c>
      <c r="AG605" s="266" t="str">
        <f>IF(COUNTIF(AF605:AF608,"PARA MEJORAR")&gt;=1,"PARA MEJORAR","BIEN")</f>
        <v>PARA MEJORAR</v>
      </c>
      <c r="AH605" s="377" t="str">
        <f>IF(COUNTIF(AG605:AG608,"PARA MEJORAR")&gt;=1,"PARA MEJORAR","BIEN")</f>
        <v>PARA MEJORAR</v>
      </c>
      <c r="AI605" s="689"/>
      <c r="AJ605" s="24"/>
      <c r="AK605" s="25"/>
      <c r="AL605" s="25"/>
      <c r="AM605" s="25"/>
      <c r="AN605" s="25"/>
      <c r="AO605" s="26"/>
    </row>
    <row r="606" spans="1:41" ht="39.950000000000003" customHeight="1" thickBot="1" x14ac:dyDescent="0.25">
      <c r="A606" s="556"/>
      <c r="B606" s="552"/>
      <c r="C606" s="358"/>
      <c r="D606" s="360"/>
      <c r="E606" s="362"/>
      <c r="F606" s="578"/>
      <c r="G606" s="375"/>
      <c r="H606" s="403"/>
      <c r="I606" s="387"/>
      <c r="J606" s="387"/>
      <c r="K606" s="372"/>
      <c r="L606" s="393"/>
      <c r="M606" s="355"/>
      <c r="N606" s="71" t="s">
        <v>49</v>
      </c>
      <c r="O606" s="135">
        <v>0</v>
      </c>
      <c r="P606" s="136">
        <v>0</v>
      </c>
      <c r="Q606" s="136">
        <v>0</v>
      </c>
      <c r="R606" s="139">
        <v>0</v>
      </c>
      <c r="S606" s="9">
        <f t="shared" ref="S606" si="2550">SUM(O606:O606)*M605</f>
        <v>0</v>
      </c>
      <c r="T606" s="10">
        <f t="shared" ref="T606" si="2551">SUM(P606:P606)*M605</f>
        <v>0</v>
      </c>
      <c r="U606" s="10">
        <f t="shared" ref="U606" si="2552">SUM(Q606:Q606)*M605</f>
        <v>0</v>
      </c>
      <c r="V606" s="10">
        <f t="shared" ref="V606" si="2553">SUM(R606:R606)*M605</f>
        <v>0</v>
      </c>
      <c r="W606" s="102">
        <f t="shared" si="2481"/>
        <v>0</v>
      </c>
      <c r="X606" s="230"/>
      <c r="Y606" s="230"/>
      <c r="Z606" s="230"/>
      <c r="AA606" s="230"/>
      <c r="AB606" s="232"/>
      <c r="AC606" s="658"/>
      <c r="AD606" s="680"/>
      <c r="AE606" s="267"/>
      <c r="AF606" s="377"/>
      <c r="AG606" s="377"/>
      <c r="AH606" s="377"/>
      <c r="AI606" s="689"/>
      <c r="AJ606" s="18"/>
      <c r="AK606" s="116"/>
      <c r="AL606" s="116"/>
      <c r="AM606" s="116"/>
      <c r="AN606" s="116"/>
      <c r="AO606" s="19"/>
    </row>
    <row r="607" spans="1:41" ht="39.950000000000003" customHeight="1" x14ac:dyDescent="0.2">
      <c r="A607" s="556"/>
      <c r="B607" s="552"/>
      <c r="C607" s="358"/>
      <c r="D607" s="360"/>
      <c r="E607" s="362"/>
      <c r="F607" s="578"/>
      <c r="G607" s="375"/>
      <c r="H607" s="403"/>
      <c r="I607" s="387"/>
      <c r="J607" s="387"/>
      <c r="K607" s="372"/>
      <c r="L607" s="393" t="s">
        <v>672</v>
      </c>
      <c r="M607" s="355">
        <v>0.4</v>
      </c>
      <c r="N607" s="70" t="s">
        <v>43</v>
      </c>
      <c r="O607" s="194">
        <v>0.25</v>
      </c>
      <c r="P607" s="186">
        <v>0.5</v>
      </c>
      <c r="Q607" s="186">
        <v>0.75</v>
      </c>
      <c r="R607" s="187">
        <v>1</v>
      </c>
      <c r="S607" s="14">
        <f t="shared" ref="S607" si="2554">SUM(O607:O607)*M607</f>
        <v>0.1</v>
      </c>
      <c r="T607" s="15">
        <f t="shared" ref="T607" si="2555">SUM(P607:P607)*M607</f>
        <v>0.2</v>
      </c>
      <c r="U607" s="15">
        <f t="shared" ref="U607" si="2556">SUM(Q607:Q607)*M607</f>
        <v>0.30000000000000004</v>
      </c>
      <c r="V607" s="15">
        <f t="shared" ref="V607" si="2557">SUM(R607:R607)*M607</f>
        <v>0.4</v>
      </c>
      <c r="W607" s="103">
        <f t="shared" si="2481"/>
        <v>0.4</v>
      </c>
      <c r="X607" s="230"/>
      <c r="Y607" s="230"/>
      <c r="Z607" s="230"/>
      <c r="AA607" s="230"/>
      <c r="AB607" s="232"/>
      <c r="AC607" s="658"/>
      <c r="AD607" s="680"/>
      <c r="AE607" s="266"/>
      <c r="AF607" s="377" t="str">
        <f>+IF(Q608&gt;Q607,"SUPERADA",IF(Q608=Q607,"EQUILIBRADA",IF(Q608&lt;Q607,"PARA MEJORAR")))</f>
        <v>PARA MEJORAR</v>
      </c>
      <c r="AG607" s="377"/>
      <c r="AH607" s="377"/>
      <c r="AI607" s="689"/>
      <c r="AJ607" s="18"/>
      <c r="AK607" s="116"/>
      <c r="AL607" s="116"/>
      <c r="AM607" s="116"/>
      <c r="AN607" s="116"/>
      <c r="AO607" s="19"/>
    </row>
    <row r="608" spans="1:41" ht="39.950000000000003" customHeight="1" thickBot="1" x14ac:dyDescent="0.25">
      <c r="A608" s="556"/>
      <c r="B608" s="552"/>
      <c r="C608" s="367"/>
      <c r="D608" s="368"/>
      <c r="E608" s="369"/>
      <c r="F608" s="579"/>
      <c r="G608" s="376"/>
      <c r="H608" s="404"/>
      <c r="I608" s="388"/>
      <c r="J608" s="388"/>
      <c r="K608" s="373"/>
      <c r="L608" s="405"/>
      <c r="M608" s="356"/>
      <c r="N608" s="72" t="s">
        <v>49</v>
      </c>
      <c r="O608" s="135">
        <v>0</v>
      </c>
      <c r="P608" s="136">
        <v>0</v>
      </c>
      <c r="Q608" s="136">
        <v>0</v>
      </c>
      <c r="R608" s="139">
        <v>0</v>
      </c>
      <c r="S608" s="20">
        <f t="shared" ref="S608" si="2558">SUM(O608:O608)*M607</f>
        <v>0</v>
      </c>
      <c r="T608" s="21">
        <f t="shared" ref="T608" si="2559">SUM(P608:P608)*M607</f>
        <v>0</v>
      </c>
      <c r="U608" s="21">
        <f t="shared" ref="U608" si="2560">SUM(Q608:Q608)*M607</f>
        <v>0</v>
      </c>
      <c r="V608" s="21">
        <f t="shared" ref="V608" si="2561">SUM(R608:R608)*M607</f>
        <v>0</v>
      </c>
      <c r="W608" s="104">
        <f t="shared" si="2481"/>
        <v>0</v>
      </c>
      <c r="X608" s="233"/>
      <c r="Y608" s="233"/>
      <c r="Z608" s="233"/>
      <c r="AA608" s="233"/>
      <c r="AB608" s="234"/>
      <c r="AC608" s="658"/>
      <c r="AD608" s="680"/>
      <c r="AE608" s="267"/>
      <c r="AF608" s="267"/>
      <c r="AG608" s="267"/>
      <c r="AH608" s="377"/>
      <c r="AI608" s="689"/>
      <c r="AJ608" s="18"/>
      <c r="AK608" s="116"/>
      <c r="AL608" s="116"/>
      <c r="AM608" s="116"/>
      <c r="AN608" s="116"/>
      <c r="AO608" s="19"/>
    </row>
    <row r="609" spans="1:41" ht="39.950000000000003" customHeight="1" x14ac:dyDescent="0.2">
      <c r="A609" s="556"/>
      <c r="B609" s="552"/>
      <c r="C609" s="357">
        <v>36</v>
      </c>
      <c r="D609" s="359" t="s">
        <v>673</v>
      </c>
      <c r="E609" s="361">
        <v>43</v>
      </c>
      <c r="F609" s="363" t="s">
        <v>674</v>
      </c>
      <c r="G609" s="446" t="s">
        <v>675</v>
      </c>
      <c r="H609" s="409">
        <v>86</v>
      </c>
      <c r="I609" s="449" t="s">
        <v>676</v>
      </c>
      <c r="J609" s="449" t="s">
        <v>677</v>
      </c>
      <c r="K609" s="371">
        <v>0</v>
      </c>
      <c r="L609" s="392" t="s">
        <v>678</v>
      </c>
      <c r="M609" s="394">
        <v>0.4</v>
      </c>
      <c r="N609" s="73" t="s">
        <v>43</v>
      </c>
      <c r="O609" s="214">
        <v>0.1</v>
      </c>
      <c r="P609" s="176">
        <v>0.4</v>
      </c>
      <c r="Q609" s="214">
        <v>1</v>
      </c>
      <c r="R609" s="205">
        <v>1</v>
      </c>
      <c r="S609" s="6">
        <f t="shared" ref="S609" si="2562">SUM(O609:O609)*M609</f>
        <v>4.0000000000000008E-2</v>
      </c>
      <c r="T609" s="7">
        <f t="shared" ref="T609" si="2563">SUM(P609:P609)*M609</f>
        <v>0.16000000000000003</v>
      </c>
      <c r="U609" s="7">
        <f t="shared" ref="U609" si="2564">SUM(Q609:Q609)*M609</f>
        <v>0.4</v>
      </c>
      <c r="V609" s="7">
        <f t="shared" ref="V609" si="2565">SUM(R609:R609)*M609</f>
        <v>0.4</v>
      </c>
      <c r="W609" s="101">
        <f t="shared" si="2481"/>
        <v>0.4</v>
      </c>
      <c r="X609" s="229">
        <f>+S610+S612+S614</f>
        <v>0</v>
      </c>
      <c r="Y609" s="229">
        <f>+T610+T612+T614</f>
        <v>0</v>
      </c>
      <c r="Z609" s="229">
        <f>+U610+U612+U614</f>
        <v>0</v>
      </c>
      <c r="AA609" s="229">
        <f>+V610+V612+V614</f>
        <v>0</v>
      </c>
      <c r="AB609" s="231">
        <f>+W610+W612+W614</f>
        <v>0</v>
      </c>
      <c r="AC609" s="658"/>
      <c r="AD609" s="680"/>
      <c r="AE609" s="266"/>
      <c r="AF609" s="266" t="str">
        <f>+IF(Q610&gt;Q609,"SUPERADA",IF(Q610=Q609,"EQUILIBRADA",IF(Q610&lt;Q609,"PARA MEJORAR")))</f>
        <v>PARA MEJORAR</v>
      </c>
      <c r="AG609" s="266" t="str">
        <f>IF(COUNTIF(AF609:AF614,"PARA MEJORAR")&gt;=1,"PARA MEJORAR","BIEN")</f>
        <v>PARA MEJORAR</v>
      </c>
      <c r="AH609" s="377" t="str">
        <f>IF(COUNTIF(AG609:AG614,"PARA MEJORAR")&gt;=1,"PARA MEJORAR","BIEN")</f>
        <v>PARA MEJORAR</v>
      </c>
      <c r="AI609" s="689"/>
      <c r="AJ609" s="24"/>
      <c r="AK609" s="25"/>
      <c r="AL609" s="25"/>
      <c r="AM609" s="25"/>
      <c r="AN609" s="25"/>
      <c r="AO609" s="26"/>
    </row>
    <row r="610" spans="1:41" ht="39.950000000000003" customHeight="1" thickBot="1" x14ac:dyDescent="0.25">
      <c r="A610" s="556"/>
      <c r="B610" s="552"/>
      <c r="C610" s="358"/>
      <c r="D610" s="360"/>
      <c r="E610" s="362"/>
      <c r="F610" s="364"/>
      <c r="G610" s="447"/>
      <c r="H610" s="403"/>
      <c r="I610" s="450"/>
      <c r="J610" s="450"/>
      <c r="K610" s="372"/>
      <c r="L610" s="393"/>
      <c r="M610" s="355"/>
      <c r="N610" s="71" t="s">
        <v>49</v>
      </c>
      <c r="O610" s="135">
        <v>0</v>
      </c>
      <c r="P610" s="136">
        <v>0</v>
      </c>
      <c r="Q610" s="136">
        <v>0</v>
      </c>
      <c r="R610" s="139">
        <v>0</v>
      </c>
      <c r="S610" s="9">
        <f t="shared" ref="S610" si="2566">SUM(O610:O610)*M609</f>
        <v>0</v>
      </c>
      <c r="T610" s="10">
        <f t="shared" ref="T610" si="2567">SUM(P610:P610)*M609</f>
        <v>0</v>
      </c>
      <c r="U610" s="10">
        <f t="shared" ref="U610" si="2568">SUM(Q610:Q610)*M609</f>
        <v>0</v>
      </c>
      <c r="V610" s="10">
        <f t="shared" ref="V610" si="2569">SUM(R610:R610)*M609</f>
        <v>0</v>
      </c>
      <c r="W610" s="102">
        <f t="shared" si="2481"/>
        <v>0</v>
      </c>
      <c r="X610" s="230"/>
      <c r="Y610" s="230"/>
      <c r="Z610" s="230"/>
      <c r="AA610" s="230"/>
      <c r="AB610" s="232"/>
      <c r="AC610" s="658"/>
      <c r="AD610" s="680"/>
      <c r="AE610" s="267"/>
      <c r="AF610" s="377"/>
      <c r="AG610" s="377"/>
      <c r="AH610" s="377"/>
      <c r="AI610" s="689"/>
      <c r="AJ610" s="18"/>
      <c r="AK610" s="116"/>
      <c r="AL610" s="116"/>
      <c r="AM610" s="116"/>
      <c r="AN610" s="116"/>
      <c r="AO610" s="19"/>
    </row>
    <row r="611" spans="1:41" ht="39.950000000000003" customHeight="1" x14ac:dyDescent="0.2">
      <c r="A611" s="556"/>
      <c r="B611" s="552"/>
      <c r="C611" s="358"/>
      <c r="D611" s="360"/>
      <c r="E611" s="362"/>
      <c r="F611" s="364"/>
      <c r="G611" s="447"/>
      <c r="H611" s="403"/>
      <c r="I611" s="450"/>
      <c r="J611" s="450"/>
      <c r="K611" s="372"/>
      <c r="L611" s="393" t="s">
        <v>679</v>
      </c>
      <c r="M611" s="355">
        <v>0.1</v>
      </c>
      <c r="N611" s="70" t="s">
        <v>43</v>
      </c>
      <c r="O611" s="215">
        <v>0</v>
      </c>
      <c r="P611" s="186">
        <v>0</v>
      </c>
      <c r="Q611" s="215">
        <v>0.8</v>
      </c>
      <c r="R611" s="206">
        <v>1</v>
      </c>
      <c r="S611" s="14">
        <f t="shared" ref="S611" si="2570">SUM(O611:O611)*M611</f>
        <v>0</v>
      </c>
      <c r="T611" s="15">
        <f t="shared" ref="T611" si="2571">SUM(P611:P611)*M611</f>
        <v>0</v>
      </c>
      <c r="U611" s="15">
        <f t="shared" ref="U611" si="2572">SUM(Q611:Q611)*M611</f>
        <v>8.0000000000000016E-2</v>
      </c>
      <c r="V611" s="15">
        <f t="shared" ref="V611" si="2573">SUM(R611:R611)*M611</f>
        <v>0.1</v>
      </c>
      <c r="W611" s="103">
        <f t="shared" si="2481"/>
        <v>0.1</v>
      </c>
      <c r="X611" s="230"/>
      <c r="Y611" s="230"/>
      <c r="Z611" s="230"/>
      <c r="AA611" s="230"/>
      <c r="AB611" s="232"/>
      <c r="AC611" s="658"/>
      <c r="AD611" s="680"/>
      <c r="AE611" s="266"/>
      <c r="AF611" s="377" t="str">
        <f>+IF(Q612&gt;Q611,"SUPERADA",IF(Q612=Q611,"EQUILIBRADA",IF(Q612&lt;Q611,"PARA MEJORAR")))</f>
        <v>PARA MEJORAR</v>
      </c>
      <c r="AG611" s="377"/>
      <c r="AH611" s="377"/>
      <c r="AI611" s="689"/>
      <c r="AJ611" s="18"/>
      <c r="AK611" s="116"/>
      <c r="AL611" s="116"/>
      <c r="AM611" s="116"/>
      <c r="AN611" s="116"/>
      <c r="AO611" s="19"/>
    </row>
    <row r="612" spans="1:41" ht="39.950000000000003" customHeight="1" thickBot="1" x14ac:dyDescent="0.25">
      <c r="A612" s="556"/>
      <c r="B612" s="552"/>
      <c r="C612" s="358"/>
      <c r="D612" s="360"/>
      <c r="E612" s="362"/>
      <c r="F612" s="364"/>
      <c r="G612" s="447"/>
      <c r="H612" s="403"/>
      <c r="I612" s="450"/>
      <c r="J612" s="450"/>
      <c r="K612" s="372"/>
      <c r="L612" s="393"/>
      <c r="M612" s="355"/>
      <c r="N612" s="71" t="s">
        <v>49</v>
      </c>
      <c r="O612" s="135">
        <v>0</v>
      </c>
      <c r="P612" s="136">
        <v>0</v>
      </c>
      <c r="Q612" s="136">
        <v>0</v>
      </c>
      <c r="R612" s="139">
        <v>0</v>
      </c>
      <c r="S612" s="9">
        <f t="shared" ref="S612" si="2574">SUM(O612:O612)*M611</f>
        <v>0</v>
      </c>
      <c r="T612" s="10">
        <f t="shared" ref="T612" si="2575">SUM(P612:P612)*M611</f>
        <v>0</v>
      </c>
      <c r="U612" s="10">
        <f t="shared" ref="U612" si="2576">SUM(Q612:Q612)*M611</f>
        <v>0</v>
      </c>
      <c r="V612" s="10">
        <f t="shared" ref="V612" si="2577">SUM(R612:R612)*M611</f>
        <v>0</v>
      </c>
      <c r="W612" s="102">
        <f t="shared" si="2481"/>
        <v>0</v>
      </c>
      <c r="X612" s="230"/>
      <c r="Y612" s="230"/>
      <c r="Z612" s="230"/>
      <c r="AA612" s="230"/>
      <c r="AB612" s="232"/>
      <c r="AC612" s="658"/>
      <c r="AD612" s="680"/>
      <c r="AE612" s="267"/>
      <c r="AF612" s="377"/>
      <c r="AG612" s="377"/>
      <c r="AH612" s="377"/>
      <c r="AI612" s="689"/>
      <c r="AJ612" s="18"/>
      <c r="AK612" s="116"/>
      <c r="AL612" s="116"/>
      <c r="AM612" s="116"/>
      <c r="AN612" s="116"/>
      <c r="AO612" s="19"/>
    </row>
    <row r="613" spans="1:41" ht="39.950000000000003" customHeight="1" x14ac:dyDescent="0.2">
      <c r="A613" s="556"/>
      <c r="B613" s="552"/>
      <c r="C613" s="358"/>
      <c r="D613" s="360"/>
      <c r="E613" s="362"/>
      <c r="F613" s="364"/>
      <c r="G613" s="447"/>
      <c r="H613" s="403"/>
      <c r="I613" s="450"/>
      <c r="J613" s="450"/>
      <c r="K613" s="372"/>
      <c r="L613" s="393" t="s">
        <v>680</v>
      </c>
      <c r="M613" s="355">
        <v>0.5</v>
      </c>
      <c r="N613" s="70" t="s">
        <v>43</v>
      </c>
      <c r="O613" s="215">
        <v>0</v>
      </c>
      <c r="P613" s="186">
        <v>0</v>
      </c>
      <c r="Q613" s="215">
        <v>0.8</v>
      </c>
      <c r="R613" s="206">
        <v>1</v>
      </c>
      <c r="S613" s="14">
        <f t="shared" ref="S613" si="2578">SUM(O613:O613)*M613</f>
        <v>0</v>
      </c>
      <c r="T613" s="15">
        <f t="shared" ref="T613" si="2579">SUM(P613:P613)*M613</f>
        <v>0</v>
      </c>
      <c r="U613" s="15">
        <f t="shared" ref="U613" si="2580">SUM(Q613:Q613)*M613</f>
        <v>0.4</v>
      </c>
      <c r="V613" s="15">
        <f t="shared" ref="V613" si="2581">SUM(R613:R613)*M613</f>
        <v>0.5</v>
      </c>
      <c r="W613" s="103">
        <f t="shared" si="2481"/>
        <v>0.5</v>
      </c>
      <c r="X613" s="230"/>
      <c r="Y613" s="230"/>
      <c r="Z613" s="230"/>
      <c r="AA613" s="230"/>
      <c r="AB613" s="232"/>
      <c r="AC613" s="658"/>
      <c r="AD613" s="680"/>
      <c r="AE613" s="266"/>
      <c r="AF613" s="377" t="str">
        <f>+IF(Q614&gt;Q613,"SUPERADA",IF(Q614=Q613,"EQUILIBRADA",IF(Q614&lt;Q613,"PARA MEJORAR")))</f>
        <v>PARA MEJORAR</v>
      </c>
      <c r="AG613" s="377"/>
      <c r="AH613" s="377"/>
      <c r="AI613" s="689"/>
      <c r="AJ613" s="18"/>
      <c r="AK613" s="115"/>
      <c r="AL613" s="115"/>
      <c r="AM613" s="123"/>
      <c r="AN613" s="116"/>
      <c r="AO613" s="19"/>
    </row>
    <row r="614" spans="1:41" ht="39.950000000000003" customHeight="1" thickBot="1" x14ac:dyDescent="0.25">
      <c r="A614" s="556"/>
      <c r="B614" s="552"/>
      <c r="C614" s="367"/>
      <c r="D614" s="368"/>
      <c r="E614" s="369"/>
      <c r="F614" s="370"/>
      <c r="G614" s="448"/>
      <c r="H614" s="404"/>
      <c r="I614" s="451"/>
      <c r="J614" s="451"/>
      <c r="K614" s="373"/>
      <c r="L614" s="405"/>
      <c r="M614" s="356"/>
      <c r="N614" s="72" t="s">
        <v>49</v>
      </c>
      <c r="O614" s="161">
        <v>0</v>
      </c>
      <c r="P614" s="158">
        <v>0</v>
      </c>
      <c r="Q614" s="158">
        <v>0</v>
      </c>
      <c r="R614" s="159">
        <v>0</v>
      </c>
      <c r="S614" s="22">
        <f t="shared" ref="S614" si="2582">SUM(O614:O614)*M613</f>
        <v>0</v>
      </c>
      <c r="T614" s="23">
        <f t="shared" ref="T614" si="2583">SUM(P614:P614)*M613</f>
        <v>0</v>
      </c>
      <c r="U614" s="23">
        <f t="shared" ref="U614" si="2584">SUM(Q614:Q614)*M613</f>
        <v>0</v>
      </c>
      <c r="V614" s="23">
        <f t="shared" ref="V614" si="2585">SUM(R614:R614)*M613</f>
        <v>0</v>
      </c>
      <c r="W614" s="105">
        <f t="shared" si="2481"/>
        <v>0</v>
      </c>
      <c r="X614" s="233"/>
      <c r="Y614" s="233"/>
      <c r="Z614" s="233"/>
      <c r="AA614" s="233"/>
      <c r="AB614" s="234"/>
      <c r="AC614" s="658"/>
      <c r="AD614" s="680"/>
      <c r="AE614" s="267"/>
      <c r="AF614" s="267"/>
      <c r="AG614" s="267"/>
      <c r="AH614" s="377"/>
      <c r="AI614" s="689"/>
      <c r="AJ614" s="18"/>
      <c r="AK614" s="116"/>
      <c r="AL614" s="116"/>
      <c r="AM614" s="116"/>
      <c r="AN614" s="116"/>
      <c r="AO614" s="19"/>
    </row>
    <row r="615" spans="1:41" ht="39.950000000000003" customHeight="1" x14ac:dyDescent="0.2">
      <c r="A615" s="556"/>
      <c r="B615" s="552"/>
      <c r="C615" s="357">
        <v>37</v>
      </c>
      <c r="D615" s="562" t="s">
        <v>681</v>
      </c>
      <c r="E615" s="361">
        <v>44</v>
      </c>
      <c r="F615" s="363" t="s">
        <v>682</v>
      </c>
      <c r="G615" s="443" t="s">
        <v>683</v>
      </c>
      <c r="H615" s="409">
        <v>87</v>
      </c>
      <c r="I615" s="406" t="s">
        <v>684</v>
      </c>
      <c r="J615" s="406" t="s">
        <v>685</v>
      </c>
      <c r="K615" s="371">
        <v>0</v>
      </c>
      <c r="L615" s="586" t="s">
        <v>686</v>
      </c>
      <c r="M615" s="587">
        <v>0.1</v>
      </c>
      <c r="N615" s="70" t="s">
        <v>43</v>
      </c>
      <c r="O615" s="175">
        <v>0.1</v>
      </c>
      <c r="P615" s="176">
        <v>0.5</v>
      </c>
      <c r="Q615" s="214">
        <v>1</v>
      </c>
      <c r="R615" s="205">
        <v>1</v>
      </c>
      <c r="S615" s="6">
        <f t="shared" ref="S615" si="2586">SUM(O615:O615)*M615</f>
        <v>1.0000000000000002E-2</v>
      </c>
      <c r="T615" s="7">
        <f t="shared" ref="T615" si="2587">SUM(P615:P615)*M615</f>
        <v>0.05</v>
      </c>
      <c r="U615" s="7">
        <f t="shared" ref="U615" si="2588">SUM(Q615:Q615)*M615</f>
        <v>0.1</v>
      </c>
      <c r="V615" s="7">
        <f t="shared" ref="V615" si="2589">SUM(R615:R615)*M615</f>
        <v>0.1</v>
      </c>
      <c r="W615" s="101">
        <f t="shared" si="2481"/>
        <v>0.1</v>
      </c>
      <c r="X615" s="991">
        <f>S616+S618+S620+S622</f>
        <v>0</v>
      </c>
      <c r="Y615" s="991">
        <f t="shared" ref="Y615:AB615" si="2590">T616+T618+T620+T622</f>
        <v>0</v>
      </c>
      <c r="Z615" s="991">
        <f>U616+U618+U620+U622</f>
        <v>0</v>
      </c>
      <c r="AA615" s="991">
        <f>V616+V618+V620+V622</f>
        <v>0</v>
      </c>
      <c r="AB615" s="231">
        <f t="shared" si="2590"/>
        <v>0</v>
      </c>
      <c r="AC615" s="658"/>
      <c r="AD615" s="680"/>
      <c r="AE615" s="266"/>
      <c r="AF615" s="266"/>
      <c r="AG615" s="266"/>
      <c r="AH615" s="377"/>
      <c r="AI615" s="689"/>
      <c r="AJ615" s="24"/>
      <c r="AK615" s="25"/>
      <c r="AL615" s="25"/>
      <c r="AM615" s="25"/>
      <c r="AN615" s="25"/>
      <c r="AO615" s="26"/>
    </row>
    <row r="616" spans="1:41" ht="39.950000000000003" customHeight="1" thickBot="1" x14ac:dyDescent="0.25">
      <c r="A616" s="556"/>
      <c r="B616" s="552"/>
      <c r="C616" s="358"/>
      <c r="D616" s="563"/>
      <c r="E616" s="362"/>
      <c r="F616" s="364"/>
      <c r="G616" s="444"/>
      <c r="H616" s="403"/>
      <c r="I616" s="407"/>
      <c r="J616" s="407"/>
      <c r="K616" s="372"/>
      <c r="L616" s="560"/>
      <c r="M616" s="341"/>
      <c r="N616" s="71" t="s">
        <v>49</v>
      </c>
      <c r="O616" s="135">
        <v>0</v>
      </c>
      <c r="P616" s="136">
        <v>0</v>
      </c>
      <c r="Q616" s="136">
        <v>0</v>
      </c>
      <c r="R616" s="139">
        <v>0</v>
      </c>
      <c r="S616" s="9">
        <f t="shared" ref="S616" si="2591">SUM(O616:O616)*M615</f>
        <v>0</v>
      </c>
      <c r="T616" s="10">
        <f t="shared" ref="T616" si="2592">SUM(P616:P616)*M615</f>
        <v>0</v>
      </c>
      <c r="U616" s="10">
        <f t="shared" ref="U616" si="2593">SUM(Q616:Q616)*M615</f>
        <v>0</v>
      </c>
      <c r="V616" s="10">
        <f t="shared" ref="V616" si="2594">SUM(R616:R616)*M615</f>
        <v>0</v>
      </c>
      <c r="W616" s="102">
        <f t="shared" si="2481"/>
        <v>0</v>
      </c>
      <c r="X616" s="992"/>
      <c r="Y616" s="992"/>
      <c r="Z616" s="992"/>
      <c r="AA616" s="992"/>
      <c r="AB616" s="232"/>
      <c r="AC616" s="658"/>
      <c r="AD616" s="680"/>
      <c r="AE616" s="267"/>
      <c r="AF616" s="267"/>
      <c r="AG616" s="267"/>
      <c r="AH616" s="377"/>
      <c r="AI616" s="689"/>
      <c r="AJ616" s="18"/>
      <c r="AK616" s="116"/>
      <c r="AL616" s="116"/>
      <c r="AM616" s="116"/>
      <c r="AN616" s="116"/>
      <c r="AO616" s="19"/>
    </row>
    <row r="617" spans="1:41" ht="39.950000000000003" customHeight="1" x14ac:dyDescent="0.2">
      <c r="A617" s="556"/>
      <c r="B617" s="552"/>
      <c r="C617" s="358"/>
      <c r="D617" s="563"/>
      <c r="E617" s="362"/>
      <c r="F617" s="364"/>
      <c r="G617" s="444"/>
      <c r="H617" s="403"/>
      <c r="I617" s="407"/>
      <c r="J617" s="407"/>
      <c r="K617" s="372"/>
      <c r="L617" s="240" t="s">
        <v>687</v>
      </c>
      <c r="M617" s="342">
        <v>0.2</v>
      </c>
      <c r="N617" s="70" t="s">
        <v>43</v>
      </c>
      <c r="O617" s="194">
        <v>0.1</v>
      </c>
      <c r="P617" s="186">
        <v>0.2</v>
      </c>
      <c r="Q617" s="215">
        <v>0.5</v>
      </c>
      <c r="R617" s="206">
        <v>1</v>
      </c>
      <c r="S617" s="14">
        <f t="shared" ref="S617" si="2595">SUM(O617:O617)*M617</f>
        <v>2.0000000000000004E-2</v>
      </c>
      <c r="T617" s="15">
        <f t="shared" ref="T617" si="2596">SUM(P617:P617)*M617</f>
        <v>4.0000000000000008E-2</v>
      </c>
      <c r="U617" s="15">
        <f t="shared" ref="U617" si="2597">SUM(Q617:Q617)*M617</f>
        <v>0.1</v>
      </c>
      <c r="V617" s="15">
        <f t="shared" ref="V617" si="2598">SUM(R617:R617)*M617</f>
        <v>0.2</v>
      </c>
      <c r="W617" s="103">
        <f t="shared" si="2481"/>
        <v>0.2</v>
      </c>
      <c r="X617" s="992"/>
      <c r="Y617" s="992"/>
      <c r="Z617" s="992"/>
      <c r="AA617" s="992"/>
      <c r="AB617" s="232"/>
      <c r="AC617" s="658"/>
      <c r="AD617" s="680"/>
      <c r="AE617" s="266"/>
      <c r="AF617" s="266"/>
      <c r="AG617" s="266"/>
      <c r="AH617" s="377"/>
      <c r="AI617" s="689"/>
      <c r="AJ617" s="24"/>
      <c r="AK617" s="25"/>
      <c r="AL617" s="25"/>
      <c r="AM617" s="25"/>
      <c r="AN617" s="25"/>
      <c r="AO617" s="26"/>
    </row>
    <row r="618" spans="1:41" ht="39.950000000000003" customHeight="1" thickBot="1" x14ac:dyDescent="0.25">
      <c r="A618" s="556"/>
      <c r="B618" s="552"/>
      <c r="C618" s="358"/>
      <c r="D618" s="563"/>
      <c r="E618" s="362"/>
      <c r="F618" s="364"/>
      <c r="G618" s="444"/>
      <c r="H618" s="403"/>
      <c r="I618" s="407"/>
      <c r="J618" s="407"/>
      <c r="K618" s="372"/>
      <c r="L618" s="560"/>
      <c r="M618" s="341"/>
      <c r="N618" s="71" t="s">
        <v>49</v>
      </c>
      <c r="O618" s="135">
        <v>0</v>
      </c>
      <c r="P618" s="136">
        <v>0</v>
      </c>
      <c r="Q618" s="136">
        <v>0</v>
      </c>
      <c r="R618" s="139">
        <v>0</v>
      </c>
      <c r="S618" s="9">
        <f t="shared" ref="S618" si="2599">SUM(O618:O618)*M617</f>
        <v>0</v>
      </c>
      <c r="T618" s="10">
        <f t="shared" ref="T618" si="2600">SUM(P618:P618)*M617</f>
        <v>0</v>
      </c>
      <c r="U618" s="10">
        <f t="shared" ref="U618" si="2601">SUM(Q618:Q618)*M617</f>
        <v>0</v>
      </c>
      <c r="V618" s="10">
        <f t="shared" ref="V618" si="2602">SUM(R618:R618)*M617</f>
        <v>0</v>
      </c>
      <c r="W618" s="102">
        <f t="shared" si="2481"/>
        <v>0</v>
      </c>
      <c r="X618" s="992"/>
      <c r="Y618" s="992"/>
      <c r="Z618" s="992"/>
      <c r="AA618" s="992"/>
      <c r="AB618" s="232"/>
      <c r="AC618" s="658"/>
      <c r="AD618" s="680"/>
      <c r="AE618" s="267"/>
      <c r="AF618" s="267"/>
      <c r="AG618" s="267"/>
      <c r="AH618" s="377"/>
      <c r="AI618" s="689"/>
      <c r="AJ618" s="18"/>
      <c r="AK618" s="116"/>
      <c r="AL618" s="116"/>
      <c r="AM618" s="116"/>
      <c r="AN618" s="116"/>
      <c r="AO618" s="19"/>
    </row>
    <row r="619" spans="1:41" ht="39.950000000000003" customHeight="1" x14ac:dyDescent="0.2">
      <c r="A619" s="556"/>
      <c r="B619" s="552"/>
      <c r="C619" s="358"/>
      <c r="D619" s="563"/>
      <c r="E619" s="362"/>
      <c r="F619" s="364"/>
      <c r="G619" s="444"/>
      <c r="H619" s="403"/>
      <c r="I619" s="407"/>
      <c r="J619" s="407"/>
      <c r="K619" s="372"/>
      <c r="L619" s="240" t="s">
        <v>688</v>
      </c>
      <c r="M619" s="342">
        <v>0.2</v>
      </c>
      <c r="N619" s="70" t="s">
        <v>43</v>
      </c>
      <c r="O619" s="194">
        <v>0</v>
      </c>
      <c r="P619" s="186">
        <v>0</v>
      </c>
      <c r="Q619" s="215">
        <v>0.3</v>
      </c>
      <c r="R619" s="206">
        <v>1</v>
      </c>
      <c r="S619" s="14">
        <f t="shared" ref="S619" si="2603">SUM(O619:O619)*M619</f>
        <v>0</v>
      </c>
      <c r="T619" s="15">
        <f t="shared" ref="T619" si="2604">SUM(P619:P619)*M619</f>
        <v>0</v>
      </c>
      <c r="U619" s="15">
        <f t="shared" ref="U619" si="2605">SUM(Q619:Q619)*M619</f>
        <v>0.06</v>
      </c>
      <c r="V619" s="15">
        <f t="shared" ref="V619" si="2606">SUM(R619:R619)*M619</f>
        <v>0.2</v>
      </c>
      <c r="W619" s="103">
        <f t="shared" si="2481"/>
        <v>0.2</v>
      </c>
      <c r="X619" s="992"/>
      <c r="Y619" s="992"/>
      <c r="Z619" s="992"/>
      <c r="AA619" s="992"/>
      <c r="AB619" s="232"/>
      <c r="AC619" s="658"/>
      <c r="AD619" s="680"/>
      <c r="AE619" s="266"/>
      <c r="AF619" s="266"/>
      <c r="AG619" s="266"/>
      <c r="AH619" s="377"/>
      <c r="AI619" s="689"/>
      <c r="AJ619" s="24"/>
      <c r="AK619" s="25"/>
      <c r="AL619" s="25"/>
      <c r="AM619" s="25"/>
      <c r="AN619" s="25"/>
      <c r="AO619" s="26"/>
    </row>
    <row r="620" spans="1:41" ht="39.950000000000003" customHeight="1" thickBot="1" x14ac:dyDescent="0.25">
      <c r="A620" s="556"/>
      <c r="B620" s="552"/>
      <c r="C620" s="358"/>
      <c r="D620" s="563"/>
      <c r="E620" s="362"/>
      <c r="F620" s="364"/>
      <c r="G620" s="444"/>
      <c r="H620" s="403"/>
      <c r="I620" s="407"/>
      <c r="J620" s="407"/>
      <c r="K620" s="372"/>
      <c r="L620" s="560"/>
      <c r="M620" s="341"/>
      <c r="N620" s="71" t="s">
        <v>49</v>
      </c>
      <c r="O620" s="135">
        <v>0</v>
      </c>
      <c r="P620" s="136">
        <v>0</v>
      </c>
      <c r="Q620" s="136">
        <v>0</v>
      </c>
      <c r="R620" s="139">
        <v>0</v>
      </c>
      <c r="S620" s="9">
        <f t="shared" ref="S620" si="2607">SUM(O620:O620)*M619</f>
        <v>0</v>
      </c>
      <c r="T620" s="10">
        <f t="shared" ref="T620" si="2608">SUM(P620:P620)*M619</f>
        <v>0</v>
      </c>
      <c r="U620" s="10">
        <f t="shared" ref="U620" si="2609">SUM(Q620:Q620)*M619</f>
        <v>0</v>
      </c>
      <c r="V620" s="10">
        <f t="shared" ref="V620" si="2610">SUM(R620:R620)*M619</f>
        <v>0</v>
      </c>
      <c r="W620" s="102">
        <f t="shared" si="2481"/>
        <v>0</v>
      </c>
      <c r="X620" s="992"/>
      <c r="Y620" s="992"/>
      <c r="Z620" s="992"/>
      <c r="AA620" s="992"/>
      <c r="AB620" s="232"/>
      <c r="AC620" s="658"/>
      <c r="AD620" s="680"/>
      <c r="AE620" s="267"/>
      <c r="AF620" s="267"/>
      <c r="AG620" s="267"/>
      <c r="AH620" s="377"/>
      <c r="AI620" s="689"/>
      <c r="AJ620" s="18"/>
      <c r="AK620" s="116"/>
      <c r="AL620" s="116"/>
      <c r="AM620" s="116"/>
      <c r="AN620" s="116"/>
      <c r="AO620" s="19"/>
    </row>
    <row r="621" spans="1:41" ht="39.950000000000003" customHeight="1" x14ac:dyDescent="0.2">
      <c r="A621" s="556"/>
      <c r="B621" s="552"/>
      <c r="C621" s="358"/>
      <c r="D621" s="563"/>
      <c r="E621" s="362"/>
      <c r="F621" s="364"/>
      <c r="G621" s="444"/>
      <c r="H621" s="403"/>
      <c r="I621" s="407"/>
      <c r="J621" s="407"/>
      <c r="K621" s="372"/>
      <c r="L621" s="240" t="s">
        <v>689</v>
      </c>
      <c r="M621" s="342">
        <v>0.5</v>
      </c>
      <c r="N621" s="70" t="s">
        <v>43</v>
      </c>
      <c r="O621" s="194">
        <v>0.1</v>
      </c>
      <c r="P621" s="186">
        <v>0.3</v>
      </c>
      <c r="Q621" s="215">
        <v>0.6</v>
      </c>
      <c r="R621" s="206">
        <v>1</v>
      </c>
      <c r="S621" s="14">
        <f t="shared" ref="S621" si="2611">SUM(O621:O621)*M621</f>
        <v>0.05</v>
      </c>
      <c r="T621" s="15">
        <f t="shared" ref="T621" si="2612">SUM(P621:P621)*M621</f>
        <v>0.15</v>
      </c>
      <c r="U621" s="15">
        <f t="shared" ref="U621" si="2613">SUM(Q621:Q621)*M621</f>
        <v>0.3</v>
      </c>
      <c r="V621" s="15">
        <f t="shared" ref="V621" si="2614">SUM(R621:R621)*M621</f>
        <v>0.5</v>
      </c>
      <c r="W621" s="103">
        <f t="shared" si="2481"/>
        <v>0.5</v>
      </c>
      <c r="X621" s="992"/>
      <c r="Y621" s="992"/>
      <c r="Z621" s="992"/>
      <c r="AA621" s="992"/>
      <c r="AB621" s="232"/>
      <c r="AC621" s="658"/>
      <c r="AD621" s="680"/>
      <c r="AE621" s="266"/>
      <c r="AF621" s="266" t="str">
        <f>+IF(Q622&gt;Q621,"SUPERADA",IF(Q622=Q621,"EQUILIBRADA",IF(Q622&lt;Q621,"PARA MEJORAR")))</f>
        <v>PARA MEJORAR</v>
      </c>
      <c r="AG621" s="266" t="str">
        <f>IF(COUNTIF(AF621:AF622,"PARA MEJORAR")&gt;=1,"PARA MEJORAR","BIEN")</f>
        <v>PARA MEJORAR</v>
      </c>
      <c r="AH621" s="377" t="str">
        <f>IF(COUNTIF(AG621:AG622,"PARA MEJORAR")&gt;=1,"PARA MEJORAR","BIEN")</f>
        <v>PARA MEJORAR</v>
      </c>
      <c r="AI621" s="689"/>
      <c r="AJ621" s="24"/>
      <c r="AK621" s="25"/>
      <c r="AL621" s="25"/>
      <c r="AM621" s="25"/>
      <c r="AN621" s="25"/>
      <c r="AO621" s="26"/>
    </row>
    <row r="622" spans="1:41" ht="39.950000000000003" customHeight="1" thickBot="1" x14ac:dyDescent="0.25">
      <c r="A622" s="556"/>
      <c r="B622" s="552"/>
      <c r="C622" s="367"/>
      <c r="D622" s="564"/>
      <c r="E622" s="369"/>
      <c r="F622" s="370"/>
      <c r="G622" s="445"/>
      <c r="H622" s="404"/>
      <c r="I622" s="408"/>
      <c r="J622" s="408"/>
      <c r="K622" s="373"/>
      <c r="L622" s="560"/>
      <c r="M622" s="341"/>
      <c r="N622" s="71" t="s">
        <v>49</v>
      </c>
      <c r="O622" s="137">
        <v>0</v>
      </c>
      <c r="P622" s="138">
        <v>0</v>
      </c>
      <c r="Q622" s="138">
        <v>0</v>
      </c>
      <c r="R622" s="140">
        <v>0</v>
      </c>
      <c r="S622" s="20">
        <f t="shared" ref="S622" si="2615">SUM(O622:O622)*M621</f>
        <v>0</v>
      </c>
      <c r="T622" s="21">
        <f t="shared" ref="T622" si="2616">SUM(P622:P622)*M621</f>
        <v>0</v>
      </c>
      <c r="U622" s="21">
        <f t="shared" ref="U622" si="2617">SUM(Q622:Q622)*M621</f>
        <v>0</v>
      </c>
      <c r="V622" s="21">
        <f t="shared" ref="V622" si="2618">SUM(R622:R622)*M621</f>
        <v>0</v>
      </c>
      <c r="W622" s="104">
        <f t="shared" si="2481"/>
        <v>0</v>
      </c>
      <c r="X622" s="993"/>
      <c r="Y622" s="993"/>
      <c r="Z622" s="993"/>
      <c r="AA622" s="993"/>
      <c r="AB622" s="234"/>
      <c r="AC622" s="658"/>
      <c r="AD622" s="680"/>
      <c r="AE622" s="267"/>
      <c r="AF622" s="267"/>
      <c r="AG622" s="267"/>
      <c r="AH622" s="377"/>
      <c r="AI622" s="689"/>
      <c r="AJ622" s="18"/>
      <c r="AK622" s="116"/>
      <c r="AL622" s="116"/>
      <c r="AM622" s="116"/>
      <c r="AN622" s="116"/>
      <c r="AO622" s="19"/>
    </row>
    <row r="623" spans="1:41" ht="39.950000000000003" customHeight="1" x14ac:dyDescent="0.2">
      <c r="A623" s="556"/>
      <c r="B623" s="552"/>
      <c r="C623" s="357">
        <v>38</v>
      </c>
      <c r="D623" s="359" t="s">
        <v>690</v>
      </c>
      <c r="E623" s="361">
        <v>45</v>
      </c>
      <c r="F623" s="363" t="s">
        <v>691</v>
      </c>
      <c r="G623" s="374" t="s">
        <v>692</v>
      </c>
      <c r="H623" s="409">
        <v>88</v>
      </c>
      <c r="I623" s="406" t="s">
        <v>693</v>
      </c>
      <c r="J623" s="406" t="s">
        <v>694</v>
      </c>
      <c r="K623" s="371">
        <v>0</v>
      </c>
      <c r="L623" s="392" t="s">
        <v>695</v>
      </c>
      <c r="M623" s="394">
        <v>0.7</v>
      </c>
      <c r="N623" s="73" t="s">
        <v>43</v>
      </c>
      <c r="O623" s="179">
        <v>0.25</v>
      </c>
      <c r="P623" s="180">
        <v>0.5</v>
      </c>
      <c r="Q623" s="180">
        <v>0.75</v>
      </c>
      <c r="R623" s="182">
        <v>1</v>
      </c>
      <c r="S623" s="6">
        <f t="shared" ref="S623" si="2619">SUM(O623:O623)*M623</f>
        <v>0.17499999999999999</v>
      </c>
      <c r="T623" s="7">
        <f t="shared" ref="T623" si="2620">SUM(P623:P623)*M623</f>
        <v>0.35</v>
      </c>
      <c r="U623" s="7">
        <f t="shared" ref="U623" si="2621">SUM(Q623:Q623)*M623</f>
        <v>0.52499999999999991</v>
      </c>
      <c r="V623" s="7">
        <f t="shared" ref="V623" si="2622">SUM(R623:R623)*M623</f>
        <v>0.7</v>
      </c>
      <c r="W623" s="101">
        <f t="shared" si="2481"/>
        <v>0.7</v>
      </c>
      <c r="X623" s="229">
        <f>+S624+S626</f>
        <v>0</v>
      </c>
      <c r="Y623" s="229">
        <f>+T624+T626</f>
        <v>0</v>
      </c>
      <c r="Z623" s="229">
        <f>+U624+U626</f>
        <v>0</v>
      </c>
      <c r="AA623" s="229">
        <f>+V624+V626</f>
        <v>0</v>
      </c>
      <c r="AB623" s="231">
        <f>+W624+W626</f>
        <v>0</v>
      </c>
      <c r="AC623" s="658"/>
      <c r="AD623" s="680"/>
      <c r="AE623" s="266"/>
      <c r="AF623" s="266" t="str">
        <f>+IF(Q624&gt;Q623,"SUPERADA",IF(Q624=Q623,"EQUILIBRADA",IF(Q624&lt;Q623,"PARA MEJORAR")))</f>
        <v>PARA MEJORAR</v>
      </c>
      <c r="AG623" s="266" t="str">
        <f>IF(COUNTIF(AF623:AF626,"PARA MEJORAR")&gt;=1,"PARA MEJORAR","BIEN")</f>
        <v>PARA MEJORAR</v>
      </c>
      <c r="AH623" s="377" t="str">
        <f>IF(COUNTIF(AG623:AG626,"PARA MEJORAR")&gt;=1,"PARA MEJORAR","BIEN")</f>
        <v>PARA MEJORAR</v>
      </c>
      <c r="AI623" s="689"/>
      <c r="AJ623" s="24"/>
      <c r="AK623" s="25"/>
      <c r="AL623" s="25"/>
      <c r="AM623" s="25"/>
      <c r="AN623" s="25"/>
      <c r="AO623" s="26"/>
    </row>
    <row r="624" spans="1:41" ht="39.950000000000003" customHeight="1" thickBot="1" x14ac:dyDescent="0.25">
      <c r="A624" s="556"/>
      <c r="B624" s="552"/>
      <c r="C624" s="358"/>
      <c r="D624" s="360"/>
      <c r="E624" s="362"/>
      <c r="F624" s="364"/>
      <c r="G624" s="375"/>
      <c r="H624" s="403"/>
      <c r="I624" s="407"/>
      <c r="J624" s="407"/>
      <c r="K624" s="372"/>
      <c r="L624" s="393"/>
      <c r="M624" s="355"/>
      <c r="N624" s="71" t="s">
        <v>49</v>
      </c>
      <c r="O624" s="136">
        <v>0</v>
      </c>
      <c r="P624" s="136">
        <v>0</v>
      </c>
      <c r="Q624" s="136">
        <v>0</v>
      </c>
      <c r="R624" s="139">
        <v>0</v>
      </c>
      <c r="S624" s="9">
        <f t="shared" ref="S624" si="2623">SUM(O624:O624)*M623</f>
        <v>0</v>
      </c>
      <c r="T624" s="10">
        <f t="shared" ref="T624" si="2624">SUM(P624:P624)*M623</f>
        <v>0</v>
      </c>
      <c r="U624" s="10">
        <f t="shared" ref="U624" si="2625">SUM(Q624:Q624)*M623</f>
        <v>0</v>
      </c>
      <c r="V624" s="10">
        <f t="shared" ref="V624" si="2626">SUM(R624:R624)*M623</f>
        <v>0</v>
      </c>
      <c r="W624" s="102">
        <f t="shared" si="2481"/>
        <v>0</v>
      </c>
      <c r="X624" s="230"/>
      <c r="Y624" s="230"/>
      <c r="Z624" s="230"/>
      <c r="AA624" s="230"/>
      <c r="AB624" s="232"/>
      <c r="AC624" s="658"/>
      <c r="AD624" s="680"/>
      <c r="AE624" s="267"/>
      <c r="AF624" s="377"/>
      <c r="AG624" s="377"/>
      <c r="AH624" s="377"/>
      <c r="AI624" s="689"/>
      <c r="AJ624" s="18"/>
      <c r="AK624" s="116"/>
      <c r="AL624" s="116"/>
      <c r="AM624" s="116"/>
      <c r="AN624" s="116"/>
      <c r="AO624" s="19"/>
    </row>
    <row r="625" spans="1:41" ht="39.950000000000003" customHeight="1" x14ac:dyDescent="0.2">
      <c r="A625" s="556"/>
      <c r="B625" s="552"/>
      <c r="C625" s="358"/>
      <c r="D625" s="360"/>
      <c r="E625" s="362"/>
      <c r="F625" s="364"/>
      <c r="G625" s="375"/>
      <c r="H625" s="403"/>
      <c r="I625" s="407"/>
      <c r="J625" s="407"/>
      <c r="K625" s="372"/>
      <c r="L625" s="393" t="s">
        <v>696</v>
      </c>
      <c r="M625" s="355">
        <v>0.3</v>
      </c>
      <c r="N625" s="70" t="s">
        <v>43</v>
      </c>
      <c r="O625" s="194">
        <v>0.25</v>
      </c>
      <c r="P625" s="186">
        <v>0.5</v>
      </c>
      <c r="Q625" s="186">
        <v>0.75</v>
      </c>
      <c r="R625" s="187">
        <v>1</v>
      </c>
      <c r="S625" s="14">
        <f t="shared" ref="S625" si="2627">SUM(O625:O625)*M625</f>
        <v>7.4999999999999997E-2</v>
      </c>
      <c r="T625" s="15">
        <f t="shared" ref="T625" si="2628">SUM(P625:P625)*M625</f>
        <v>0.15</v>
      </c>
      <c r="U625" s="15">
        <f t="shared" ref="U625" si="2629">SUM(Q625:Q625)*M625</f>
        <v>0.22499999999999998</v>
      </c>
      <c r="V625" s="15">
        <f t="shared" ref="V625" si="2630">SUM(R625:R625)*M625</f>
        <v>0.3</v>
      </c>
      <c r="W625" s="103">
        <f t="shared" si="2481"/>
        <v>0.3</v>
      </c>
      <c r="X625" s="230"/>
      <c r="Y625" s="230"/>
      <c r="Z625" s="230"/>
      <c r="AA625" s="230"/>
      <c r="AB625" s="232"/>
      <c r="AC625" s="658"/>
      <c r="AD625" s="680"/>
      <c r="AE625" s="266"/>
      <c r="AF625" s="377" t="str">
        <f>+IF(Q626&gt;Q625,"SUPERADA",IF(Q626=Q625,"EQUILIBRADA",IF(Q626&lt;Q625,"PARA MEJORAR")))</f>
        <v>PARA MEJORAR</v>
      </c>
      <c r="AG625" s="377"/>
      <c r="AH625" s="377"/>
      <c r="AI625" s="689"/>
      <c r="AJ625" s="18"/>
      <c r="AK625" s="116"/>
      <c r="AL625" s="116"/>
      <c r="AM625" s="116"/>
      <c r="AN625" s="116"/>
      <c r="AO625" s="19"/>
    </row>
    <row r="626" spans="1:41" ht="39.950000000000003" customHeight="1" thickBot="1" x14ac:dyDescent="0.25">
      <c r="A626" s="556"/>
      <c r="B626" s="552"/>
      <c r="C626" s="358"/>
      <c r="D626" s="360"/>
      <c r="E626" s="362"/>
      <c r="F626" s="364"/>
      <c r="G626" s="375"/>
      <c r="H626" s="403"/>
      <c r="I626" s="407"/>
      <c r="J626" s="407"/>
      <c r="K626" s="372"/>
      <c r="L626" s="405"/>
      <c r="M626" s="356"/>
      <c r="N626" s="71" t="s">
        <v>49</v>
      </c>
      <c r="O626" s="136">
        <v>0</v>
      </c>
      <c r="P626" s="136">
        <v>0</v>
      </c>
      <c r="Q626" s="136">
        <v>0</v>
      </c>
      <c r="R626" s="139">
        <v>0</v>
      </c>
      <c r="S626" s="20">
        <f t="shared" ref="S626" si="2631">SUM(O626:O626)*M625</f>
        <v>0</v>
      </c>
      <c r="T626" s="21">
        <f t="shared" ref="T626" si="2632">SUM(P626:P626)*M625</f>
        <v>0</v>
      </c>
      <c r="U626" s="21">
        <f t="shared" ref="U626" si="2633">SUM(Q626:Q626)*M625</f>
        <v>0</v>
      </c>
      <c r="V626" s="21">
        <f t="shared" ref="V626" si="2634">SUM(R626:R626)*M625</f>
        <v>0</v>
      </c>
      <c r="W626" s="104">
        <f t="shared" si="2481"/>
        <v>0</v>
      </c>
      <c r="X626" s="230"/>
      <c r="Y626" s="230"/>
      <c r="Z626" s="230"/>
      <c r="AA626" s="230"/>
      <c r="AB626" s="232"/>
      <c r="AC626" s="658"/>
      <c r="AD626" s="680"/>
      <c r="AE626" s="267"/>
      <c r="AF626" s="267"/>
      <c r="AG626" s="267"/>
      <c r="AH626" s="377"/>
      <c r="AI626" s="689"/>
      <c r="AJ626" s="18"/>
      <c r="AK626" s="116"/>
      <c r="AL626" s="116"/>
      <c r="AM626" s="116"/>
      <c r="AN626" s="116"/>
      <c r="AO626" s="19"/>
    </row>
    <row r="627" spans="1:41" ht="39.950000000000003" customHeight="1" x14ac:dyDescent="0.2">
      <c r="A627" s="556"/>
      <c r="B627" s="552"/>
      <c r="C627" s="357">
        <v>39</v>
      </c>
      <c r="D627" s="359" t="s">
        <v>697</v>
      </c>
      <c r="E627" s="361">
        <v>46</v>
      </c>
      <c r="F627" s="363" t="s">
        <v>698</v>
      </c>
      <c r="G627" s="374" t="s">
        <v>699</v>
      </c>
      <c r="H627" s="409">
        <v>89</v>
      </c>
      <c r="I627" s="386" t="s">
        <v>700</v>
      </c>
      <c r="J627" s="386" t="s">
        <v>701</v>
      </c>
      <c r="K627" s="371">
        <v>0</v>
      </c>
      <c r="L627" s="392" t="s">
        <v>702</v>
      </c>
      <c r="M627" s="394">
        <v>0.15</v>
      </c>
      <c r="N627" s="73" t="s">
        <v>43</v>
      </c>
      <c r="O627" s="216">
        <v>0</v>
      </c>
      <c r="P627" s="217">
        <v>0</v>
      </c>
      <c r="Q627" s="218">
        <v>0.8</v>
      </c>
      <c r="R627" s="219">
        <v>1</v>
      </c>
      <c r="S627" s="6">
        <f t="shared" ref="S627" si="2635">SUM(O627:O627)*M627</f>
        <v>0</v>
      </c>
      <c r="T627" s="7">
        <f t="shared" ref="T627" si="2636">SUM(P627:P627)*M627</f>
        <v>0</v>
      </c>
      <c r="U627" s="7">
        <f t="shared" ref="U627" si="2637">SUM(Q627:Q627)*M627</f>
        <v>0.12</v>
      </c>
      <c r="V627" s="7">
        <f t="shared" ref="V627" si="2638">SUM(R627:R627)*M627</f>
        <v>0.15</v>
      </c>
      <c r="W627" s="101">
        <f t="shared" si="2481"/>
        <v>0.15</v>
      </c>
      <c r="X627" s="229">
        <f>+S628+S630+S632+S634</f>
        <v>0</v>
      </c>
      <c r="Y627" s="229">
        <f>+T628+T630+T632+T634</f>
        <v>0</v>
      </c>
      <c r="Z627" s="229">
        <f>+U628+U630+U632+U634</f>
        <v>0</v>
      </c>
      <c r="AA627" s="229">
        <f>+V628+V630+V632+V634</f>
        <v>0</v>
      </c>
      <c r="AB627" s="231">
        <f>+W628+W630+W632+W634</f>
        <v>0</v>
      </c>
      <c r="AC627" s="658"/>
      <c r="AD627" s="680"/>
      <c r="AE627" s="266"/>
      <c r="AF627" s="266" t="str">
        <f>+IF(Q628&gt;Q627,"SUPERADA",IF(Q628=Q627,"EQUILIBRADA",IF(Q628&lt;Q627,"PARA MEJORAR")))</f>
        <v>PARA MEJORAR</v>
      </c>
      <c r="AG627" s="266" t="str">
        <f>IF(COUNTIF(AF627:AF634,"PARA MEJORAR")&gt;=1,"PARA MEJORAR","BIEN")</f>
        <v>PARA MEJORAR</v>
      </c>
      <c r="AH627" s="377" t="str">
        <f>IF(COUNTIF(AG627:AG634,"PARA MEJORAR")&gt;=1,"PARA MEJORAR","BIEN")</f>
        <v>PARA MEJORAR</v>
      </c>
      <c r="AI627" s="689"/>
      <c r="AJ627" s="24"/>
      <c r="AK627" s="25"/>
      <c r="AL627" s="25"/>
      <c r="AM627" s="25"/>
      <c r="AN627" s="25"/>
      <c r="AO627" s="26"/>
    </row>
    <row r="628" spans="1:41" ht="39.950000000000003" customHeight="1" thickBot="1" x14ac:dyDescent="0.25">
      <c r="A628" s="556"/>
      <c r="B628" s="552"/>
      <c r="C628" s="358"/>
      <c r="D628" s="360"/>
      <c r="E628" s="362"/>
      <c r="F628" s="364"/>
      <c r="G628" s="375"/>
      <c r="H628" s="403"/>
      <c r="I628" s="387"/>
      <c r="J628" s="387"/>
      <c r="K628" s="372"/>
      <c r="L628" s="393"/>
      <c r="M628" s="355"/>
      <c r="N628" s="71" t="s">
        <v>49</v>
      </c>
      <c r="O628" s="161">
        <v>0</v>
      </c>
      <c r="P628" s="158">
        <v>0</v>
      </c>
      <c r="Q628" s="158">
        <v>0</v>
      </c>
      <c r="R628" s="159">
        <v>0</v>
      </c>
      <c r="S628" s="9">
        <f t="shared" ref="S628" si="2639">SUM(O628:O628)*M627</f>
        <v>0</v>
      </c>
      <c r="T628" s="10">
        <f t="shared" ref="T628" si="2640">SUM(P628:P628)*M627</f>
        <v>0</v>
      </c>
      <c r="U628" s="10">
        <f t="shared" ref="U628" si="2641">SUM(Q628:Q628)*M627</f>
        <v>0</v>
      </c>
      <c r="V628" s="10">
        <f t="shared" ref="V628" si="2642">SUM(R628:R628)*M627</f>
        <v>0</v>
      </c>
      <c r="W628" s="102">
        <f t="shared" si="2481"/>
        <v>0</v>
      </c>
      <c r="X628" s="230"/>
      <c r="Y628" s="230"/>
      <c r="Z628" s="230"/>
      <c r="AA628" s="230"/>
      <c r="AB628" s="232"/>
      <c r="AC628" s="658"/>
      <c r="AD628" s="680"/>
      <c r="AE628" s="267"/>
      <c r="AF628" s="377"/>
      <c r="AG628" s="377"/>
      <c r="AH628" s="377"/>
      <c r="AI628" s="689"/>
      <c r="AJ628" s="18"/>
      <c r="AK628" s="116"/>
      <c r="AL628" s="116"/>
      <c r="AM628" s="116"/>
      <c r="AN628" s="116"/>
      <c r="AO628" s="19"/>
    </row>
    <row r="629" spans="1:41" ht="39.950000000000003" customHeight="1" x14ac:dyDescent="0.2">
      <c r="A629" s="556"/>
      <c r="B629" s="552"/>
      <c r="C629" s="358"/>
      <c r="D629" s="360"/>
      <c r="E629" s="362"/>
      <c r="F629" s="364"/>
      <c r="G629" s="375"/>
      <c r="H629" s="403"/>
      <c r="I629" s="387"/>
      <c r="J629" s="387"/>
      <c r="K629" s="372"/>
      <c r="L629" s="393" t="s">
        <v>703</v>
      </c>
      <c r="M629" s="355">
        <v>0.15</v>
      </c>
      <c r="N629" s="70" t="s">
        <v>43</v>
      </c>
      <c r="O629" s="220">
        <v>0</v>
      </c>
      <c r="P629" s="221">
        <v>0</v>
      </c>
      <c r="Q629" s="222">
        <v>0.8</v>
      </c>
      <c r="R629" s="223">
        <v>1</v>
      </c>
      <c r="S629" s="14">
        <f t="shared" ref="S629" si="2643">SUM(O629:O629)*M629</f>
        <v>0</v>
      </c>
      <c r="T629" s="15">
        <f t="shared" ref="T629" si="2644">SUM(P629:P629)*M629</f>
        <v>0</v>
      </c>
      <c r="U629" s="15">
        <f t="shared" ref="U629" si="2645">SUM(Q629:Q629)*M629</f>
        <v>0.12</v>
      </c>
      <c r="V629" s="15">
        <f t="shared" ref="V629" si="2646">SUM(R629:R629)*M629</f>
        <v>0.15</v>
      </c>
      <c r="W629" s="103">
        <f t="shared" si="2481"/>
        <v>0.15</v>
      </c>
      <c r="X629" s="230"/>
      <c r="Y629" s="230"/>
      <c r="Z629" s="230"/>
      <c r="AA629" s="230"/>
      <c r="AB629" s="232"/>
      <c r="AC629" s="658"/>
      <c r="AD629" s="680"/>
      <c r="AE629" s="266"/>
      <c r="AF629" s="377" t="str">
        <f>+IF(Q630&gt;Q629,"SUPERADA",IF(Q630=Q629,"EQUILIBRADA",IF(Q630&lt;Q629,"PARA MEJORAR")))</f>
        <v>PARA MEJORAR</v>
      </c>
      <c r="AG629" s="377"/>
      <c r="AH629" s="377"/>
      <c r="AI629" s="689"/>
      <c r="AJ629" s="18"/>
      <c r="AK629" s="116"/>
      <c r="AL629" s="116"/>
      <c r="AM629" s="116"/>
      <c r="AN629" s="116"/>
      <c r="AO629" s="19"/>
    </row>
    <row r="630" spans="1:41" ht="39.950000000000003" customHeight="1" thickBot="1" x14ac:dyDescent="0.25">
      <c r="A630" s="556"/>
      <c r="B630" s="552"/>
      <c r="C630" s="358"/>
      <c r="D630" s="360"/>
      <c r="E630" s="362"/>
      <c r="F630" s="364"/>
      <c r="G630" s="375"/>
      <c r="H630" s="403"/>
      <c r="I630" s="387"/>
      <c r="J630" s="387"/>
      <c r="K630" s="372"/>
      <c r="L630" s="393"/>
      <c r="M630" s="355"/>
      <c r="N630" s="71" t="s">
        <v>49</v>
      </c>
      <c r="O630" s="136">
        <v>0</v>
      </c>
      <c r="P630" s="136">
        <v>0</v>
      </c>
      <c r="Q630" s="136">
        <v>0</v>
      </c>
      <c r="R630" s="139">
        <v>0</v>
      </c>
      <c r="S630" s="9">
        <f t="shared" ref="S630" si="2647">SUM(O630:O630)*M629</f>
        <v>0</v>
      </c>
      <c r="T630" s="10">
        <f t="shared" ref="T630" si="2648">SUM(P630:P630)*M629</f>
        <v>0</v>
      </c>
      <c r="U630" s="10">
        <f t="shared" ref="U630" si="2649">SUM(Q630:Q630)*M629</f>
        <v>0</v>
      </c>
      <c r="V630" s="10">
        <f t="shared" ref="V630" si="2650">SUM(R630:R630)*M629</f>
        <v>0</v>
      </c>
      <c r="W630" s="102">
        <f t="shared" si="2481"/>
        <v>0</v>
      </c>
      <c r="X630" s="230"/>
      <c r="Y630" s="230"/>
      <c r="Z630" s="230"/>
      <c r="AA630" s="230"/>
      <c r="AB630" s="232"/>
      <c r="AC630" s="658"/>
      <c r="AD630" s="680"/>
      <c r="AE630" s="267"/>
      <c r="AF630" s="377"/>
      <c r="AG630" s="377"/>
      <c r="AH630" s="377"/>
      <c r="AI630" s="689"/>
      <c r="AJ630" s="18"/>
      <c r="AK630" s="116"/>
      <c r="AL630" s="116"/>
      <c r="AM630" s="116"/>
      <c r="AN630" s="116"/>
      <c r="AO630" s="19"/>
    </row>
    <row r="631" spans="1:41" ht="39.950000000000003" customHeight="1" x14ac:dyDescent="0.2">
      <c r="A631" s="556"/>
      <c r="B631" s="552"/>
      <c r="C631" s="358"/>
      <c r="D631" s="360"/>
      <c r="E631" s="362"/>
      <c r="F631" s="364"/>
      <c r="G631" s="375"/>
      <c r="H631" s="403"/>
      <c r="I631" s="387"/>
      <c r="J631" s="387"/>
      <c r="K631" s="372"/>
      <c r="L631" s="393" t="s">
        <v>704</v>
      </c>
      <c r="M631" s="355">
        <v>0.35</v>
      </c>
      <c r="N631" s="70" t="s">
        <v>43</v>
      </c>
      <c r="O631" s="194">
        <v>0.25</v>
      </c>
      <c r="P631" s="186">
        <v>0.5</v>
      </c>
      <c r="Q631" s="186">
        <v>0.75</v>
      </c>
      <c r="R631" s="187">
        <v>1</v>
      </c>
      <c r="S631" s="14">
        <f t="shared" ref="S631" si="2651">SUM(O631:O631)*M631</f>
        <v>8.7499999999999994E-2</v>
      </c>
      <c r="T631" s="15">
        <f t="shared" ref="T631" si="2652">SUM(P631:P631)*M631</f>
        <v>0.17499999999999999</v>
      </c>
      <c r="U631" s="15">
        <f t="shared" ref="U631" si="2653">SUM(Q631:Q631)*M631</f>
        <v>0.26249999999999996</v>
      </c>
      <c r="V631" s="15">
        <f t="shared" ref="V631" si="2654">SUM(R631:R631)*M631</f>
        <v>0.35</v>
      </c>
      <c r="W631" s="103">
        <f t="shared" si="2481"/>
        <v>0.35</v>
      </c>
      <c r="X631" s="230"/>
      <c r="Y631" s="230"/>
      <c r="Z631" s="230"/>
      <c r="AA631" s="230"/>
      <c r="AB631" s="232"/>
      <c r="AC631" s="658"/>
      <c r="AD631" s="680"/>
      <c r="AE631" s="266"/>
      <c r="AF631" s="377" t="str">
        <f>+IF(Q632&gt;Q631,"SUPERADA",IF(Q632=Q631,"EQUILIBRADA",IF(Q632&lt;Q631,"PARA MEJORAR")))</f>
        <v>PARA MEJORAR</v>
      </c>
      <c r="AG631" s="377"/>
      <c r="AH631" s="377"/>
      <c r="AI631" s="689"/>
      <c r="AJ631" s="18"/>
      <c r="AK631" s="116"/>
      <c r="AL631" s="116"/>
      <c r="AM631" s="116"/>
      <c r="AN631" s="116"/>
      <c r="AO631" s="19"/>
    </row>
    <row r="632" spans="1:41" ht="39.950000000000003" customHeight="1" thickBot="1" x14ac:dyDescent="0.25">
      <c r="A632" s="556"/>
      <c r="B632" s="552"/>
      <c r="C632" s="358"/>
      <c r="D632" s="360"/>
      <c r="E632" s="362"/>
      <c r="F632" s="364"/>
      <c r="G632" s="375"/>
      <c r="H632" s="403"/>
      <c r="I632" s="387"/>
      <c r="J632" s="387"/>
      <c r="K632" s="372"/>
      <c r="L632" s="393"/>
      <c r="M632" s="355"/>
      <c r="N632" s="71" t="s">
        <v>49</v>
      </c>
      <c r="O632" s="136">
        <v>0</v>
      </c>
      <c r="P632" s="136">
        <v>0</v>
      </c>
      <c r="Q632" s="136">
        <v>0</v>
      </c>
      <c r="R632" s="139">
        <v>0</v>
      </c>
      <c r="S632" s="9">
        <f t="shared" ref="S632" si="2655">SUM(O632:O632)*M631</f>
        <v>0</v>
      </c>
      <c r="T632" s="10">
        <f t="shared" ref="T632" si="2656">SUM(P632:P632)*M631</f>
        <v>0</v>
      </c>
      <c r="U632" s="10">
        <f t="shared" ref="U632" si="2657">SUM(Q632:Q632)*M631</f>
        <v>0</v>
      </c>
      <c r="V632" s="10">
        <f t="shared" ref="V632" si="2658">SUM(R632:R632)*M631</f>
        <v>0</v>
      </c>
      <c r="W632" s="102">
        <f t="shared" si="2481"/>
        <v>0</v>
      </c>
      <c r="X632" s="230"/>
      <c r="Y632" s="230"/>
      <c r="Z632" s="230"/>
      <c r="AA632" s="230"/>
      <c r="AB632" s="232"/>
      <c r="AC632" s="658"/>
      <c r="AD632" s="680"/>
      <c r="AE632" s="267"/>
      <c r="AF632" s="377"/>
      <c r="AG632" s="377"/>
      <c r="AH632" s="377"/>
      <c r="AI632" s="689"/>
      <c r="AJ632" s="18"/>
      <c r="AK632" s="116"/>
      <c r="AL632" s="116"/>
      <c r="AM632" s="116"/>
      <c r="AN632" s="116"/>
      <c r="AO632" s="19"/>
    </row>
    <row r="633" spans="1:41" ht="39.950000000000003" customHeight="1" x14ac:dyDescent="0.2">
      <c r="A633" s="556"/>
      <c r="B633" s="552"/>
      <c r="C633" s="358"/>
      <c r="D633" s="360"/>
      <c r="E633" s="362"/>
      <c r="F633" s="364"/>
      <c r="G633" s="375"/>
      <c r="H633" s="403"/>
      <c r="I633" s="387"/>
      <c r="J633" s="387"/>
      <c r="K633" s="372"/>
      <c r="L633" s="393" t="s">
        <v>705</v>
      </c>
      <c r="M633" s="355">
        <v>0.35</v>
      </c>
      <c r="N633" s="70" t="s">
        <v>43</v>
      </c>
      <c r="O633" s="194">
        <v>0.25</v>
      </c>
      <c r="P633" s="186">
        <v>0.5</v>
      </c>
      <c r="Q633" s="186">
        <v>0.75</v>
      </c>
      <c r="R633" s="187">
        <v>1</v>
      </c>
      <c r="S633" s="14">
        <f t="shared" ref="S633" si="2659">SUM(O633:O633)*M633</f>
        <v>8.7499999999999994E-2</v>
      </c>
      <c r="T633" s="15">
        <f t="shared" ref="T633" si="2660">SUM(P633:P633)*M633</f>
        <v>0.17499999999999999</v>
      </c>
      <c r="U633" s="15">
        <f t="shared" ref="U633" si="2661">SUM(Q633:Q633)*M633</f>
        <v>0.26249999999999996</v>
      </c>
      <c r="V633" s="15">
        <f t="shared" ref="V633" si="2662">SUM(R633:R633)*M633</f>
        <v>0.35</v>
      </c>
      <c r="W633" s="103">
        <f t="shared" si="2481"/>
        <v>0.35</v>
      </c>
      <c r="X633" s="230"/>
      <c r="Y633" s="230"/>
      <c r="Z633" s="230"/>
      <c r="AA633" s="230"/>
      <c r="AB633" s="232"/>
      <c r="AC633" s="658"/>
      <c r="AD633" s="680"/>
      <c r="AE633" s="266"/>
      <c r="AF633" s="377" t="str">
        <f>+IF(Q634&gt;Q633,"SUPERADA",IF(Q634=Q633,"EQUILIBRADA",IF(Q634&lt;Q633,"PARA MEJORAR")))</f>
        <v>PARA MEJORAR</v>
      </c>
      <c r="AG633" s="377"/>
      <c r="AH633" s="377"/>
      <c r="AI633" s="689"/>
      <c r="AJ633" s="18"/>
      <c r="AK633" s="116"/>
      <c r="AL633" s="116"/>
      <c r="AM633" s="116"/>
      <c r="AN633" s="116"/>
      <c r="AO633" s="19"/>
    </row>
    <row r="634" spans="1:41" ht="39.950000000000003" customHeight="1" thickBot="1" x14ac:dyDescent="0.25">
      <c r="A634" s="556"/>
      <c r="B634" s="552"/>
      <c r="C634" s="367"/>
      <c r="D634" s="368"/>
      <c r="E634" s="369"/>
      <c r="F634" s="370"/>
      <c r="G634" s="376"/>
      <c r="H634" s="404"/>
      <c r="I634" s="388"/>
      <c r="J634" s="388"/>
      <c r="K634" s="373"/>
      <c r="L634" s="405"/>
      <c r="M634" s="356"/>
      <c r="N634" s="72" t="s">
        <v>49</v>
      </c>
      <c r="O634" s="138">
        <v>0</v>
      </c>
      <c r="P634" s="138">
        <v>0</v>
      </c>
      <c r="Q634" s="138">
        <v>0</v>
      </c>
      <c r="R634" s="140">
        <v>0</v>
      </c>
      <c r="S634" s="20">
        <f t="shared" ref="S634" si="2663">SUM(O634:O634)*M633</f>
        <v>0</v>
      </c>
      <c r="T634" s="21">
        <f t="shared" ref="T634" si="2664">SUM(P634:P634)*M633</f>
        <v>0</v>
      </c>
      <c r="U634" s="21">
        <f t="shared" ref="U634" si="2665">SUM(Q634:Q634)*M633</f>
        <v>0</v>
      </c>
      <c r="V634" s="21">
        <f t="shared" ref="V634" si="2666">SUM(R634:R634)*M633</f>
        <v>0</v>
      </c>
      <c r="W634" s="104">
        <f t="shared" si="2481"/>
        <v>0</v>
      </c>
      <c r="X634" s="233"/>
      <c r="Y634" s="233"/>
      <c r="Z634" s="233"/>
      <c r="AA634" s="233"/>
      <c r="AB634" s="234"/>
      <c r="AC634" s="658"/>
      <c r="AD634" s="680"/>
      <c r="AE634" s="267"/>
      <c r="AF634" s="267"/>
      <c r="AG634" s="267"/>
      <c r="AH634" s="377"/>
      <c r="AI634" s="689"/>
      <c r="AJ634" s="18"/>
      <c r="AK634" s="116"/>
      <c r="AL634" s="116"/>
      <c r="AM634" s="116"/>
      <c r="AN634" s="116"/>
      <c r="AO634" s="19"/>
    </row>
    <row r="635" spans="1:41" ht="39.950000000000003" customHeight="1" x14ac:dyDescent="0.2">
      <c r="A635" s="556"/>
      <c r="B635" s="552"/>
      <c r="C635" s="357">
        <v>40</v>
      </c>
      <c r="D635" s="562" t="s">
        <v>706</v>
      </c>
      <c r="E635" s="361">
        <v>47</v>
      </c>
      <c r="F635" s="363" t="s">
        <v>707</v>
      </c>
      <c r="G635" s="443" t="s">
        <v>708</v>
      </c>
      <c r="H635" s="409">
        <v>90</v>
      </c>
      <c r="I635" s="406" t="s">
        <v>709</v>
      </c>
      <c r="J635" s="406" t="s">
        <v>710</v>
      </c>
      <c r="K635" s="371" t="s">
        <v>1051</v>
      </c>
      <c r="L635" s="586" t="s">
        <v>711</v>
      </c>
      <c r="M635" s="587">
        <v>0.47499999999999998</v>
      </c>
      <c r="N635" s="70" t="s">
        <v>43</v>
      </c>
      <c r="O635" s="194">
        <v>0.2</v>
      </c>
      <c r="P635" s="186">
        <v>0.4</v>
      </c>
      <c r="Q635" s="186">
        <v>0.7</v>
      </c>
      <c r="R635" s="187">
        <v>1</v>
      </c>
      <c r="S635" s="6">
        <f t="shared" ref="S635" si="2667">SUM(O635:O635)*M635</f>
        <v>9.5000000000000001E-2</v>
      </c>
      <c r="T635" s="7">
        <f t="shared" ref="T635" si="2668">SUM(P635:P635)*M635</f>
        <v>0.19</v>
      </c>
      <c r="U635" s="7">
        <f t="shared" ref="U635" si="2669">SUM(Q635:Q635)*M635</f>
        <v>0.33249999999999996</v>
      </c>
      <c r="V635" s="7">
        <f t="shared" ref="V635" si="2670">SUM(R635:R635)*M635</f>
        <v>0.47499999999999998</v>
      </c>
      <c r="W635" s="101">
        <f t="shared" si="2481"/>
        <v>0.47499999999999998</v>
      </c>
      <c r="X635" s="229">
        <f>S636+S638+S640+S642</f>
        <v>0</v>
      </c>
      <c r="Y635" s="229">
        <f>T636+T638+T640+T642</f>
        <v>0</v>
      </c>
      <c r="Z635" s="229">
        <f>U636+U638+U640+U642</f>
        <v>0</v>
      </c>
      <c r="AA635" s="229">
        <f>V636+V638+V640+V642</f>
        <v>0</v>
      </c>
      <c r="AB635" s="231">
        <f>W636+W638+W640+W642</f>
        <v>0</v>
      </c>
      <c r="AC635" s="658"/>
      <c r="AD635" s="680"/>
      <c r="AE635" s="266"/>
      <c r="AF635" s="266"/>
      <c r="AG635" s="266"/>
      <c r="AH635" s="377"/>
      <c r="AI635" s="689"/>
      <c r="AJ635" s="24"/>
      <c r="AK635" s="25"/>
      <c r="AL635" s="25"/>
      <c r="AM635" s="25"/>
      <c r="AN635" s="25"/>
      <c r="AO635" s="26"/>
    </row>
    <row r="636" spans="1:41" ht="39.950000000000003" customHeight="1" thickBot="1" x14ac:dyDescent="0.25">
      <c r="A636" s="556"/>
      <c r="B636" s="552"/>
      <c r="C636" s="358"/>
      <c r="D636" s="563"/>
      <c r="E636" s="362"/>
      <c r="F636" s="364"/>
      <c r="G636" s="444"/>
      <c r="H636" s="403"/>
      <c r="I636" s="407"/>
      <c r="J636" s="407"/>
      <c r="K636" s="372"/>
      <c r="L636" s="241"/>
      <c r="M636" s="341"/>
      <c r="N636" s="71" t="s">
        <v>49</v>
      </c>
      <c r="O636" s="136">
        <v>0</v>
      </c>
      <c r="P636" s="136">
        <v>0</v>
      </c>
      <c r="Q636" s="136">
        <v>0</v>
      </c>
      <c r="R636" s="139">
        <v>0</v>
      </c>
      <c r="S636" s="9">
        <f t="shared" ref="S636" si="2671">SUM(O636:O636)*M635</f>
        <v>0</v>
      </c>
      <c r="T636" s="10">
        <f t="shared" ref="T636" si="2672">SUM(P636:P636)*M635</f>
        <v>0</v>
      </c>
      <c r="U636" s="10">
        <f t="shared" ref="U636" si="2673">SUM(Q636:Q636)*M635</f>
        <v>0</v>
      </c>
      <c r="V636" s="10">
        <f t="shared" ref="V636" si="2674">SUM(R636:R636)*M635</f>
        <v>0</v>
      </c>
      <c r="W636" s="102">
        <f t="shared" si="2481"/>
        <v>0</v>
      </c>
      <c r="X636" s="230"/>
      <c r="Y636" s="230"/>
      <c r="Z636" s="230"/>
      <c r="AA636" s="230"/>
      <c r="AB636" s="232"/>
      <c r="AC636" s="658"/>
      <c r="AD636" s="680"/>
      <c r="AE636" s="267"/>
      <c r="AF636" s="377"/>
      <c r="AG636" s="377"/>
      <c r="AH636" s="377"/>
      <c r="AI636" s="689"/>
      <c r="AJ636" s="18"/>
      <c r="AK636" s="116"/>
      <c r="AL636" s="116"/>
      <c r="AM636" s="116"/>
      <c r="AN636" s="116"/>
      <c r="AO636" s="19"/>
    </row>
    <row r="637" spans="1:41" ht="39.950000000000003" customHeight="1" x14ac:dyDescent="0.2">
      <c r="A637" s="556"/>
      <c r="B637" s="552"/>
      <c r="C637" s="358"/>
      <c r="D637" s="563"/>
      <c r="E637" s="362"/>
      <c r="F637" s="364"/>
      <c r="G637" s="444"/>
      <c r="H637" s="403"/>
      <c r="I637" s="407"/>
      <c r="J637" s="407"/>
      <c r="K637" s="372"/>
      <c r="L637" s="393" t="s">
        <v>712</v>
      </c>
      <c r="M637" s="342">
        <v>0.125</v>
      </c>
      <c r="N637" s="70" t="s">
        <v>43</v>
      </c>
      <c r="O637" s="194">
        <v>0.05</v>
      </c>
      <c r="P637" s="186">
        <v>0.4</v>
      </c>
      <c r="Q637" s="186">
        <v>0.7</v>
      </c>
      <c r="R637" s="187">
        <v>1</v>
      </c>
      <c r="S637" s="14">
        <f t="shared" ref="S637" si="2675">SUM(O637:O637)*M637</f>
        <v>6.2500000000000003E-3</v>
      </c>
      <c r="T637" s="15">
        <f t="shared" ref="T637" si="2676">SUM(P637:P637)*M637</f>
        <v>0.05</v>
      </c>
      <c r="U637" s="15">
        <f t="shared" ref="U637" si="2677">SUM(Q637:Q637)*M637</f>
        <v>8.7499999999999994E-2</v>
      </c>
      <c r="V637" s="15">
        <f t="shared" ref="V637" si="2678">SUM(R637:R637)*M637</f>
        <v>0.125</v>
      </c>
      <c r="W637" s="103">
        <f t="shared" si="2481"/>
        <v>0.125</v>
      </c>
      <c r="X637" s="230"/>
      <c r="Y637" s="230"/>
      <c r="Z637" s="230"/>
      <c r="AA637" s="230"/>
      <c r="AB637" s="232"/>
      <c r="AC637" s="658"/>
      <c r="AD637" s="680"/>
      <c r="AE637" s="266"/>
      <c r="AF637" s="377"/>
      <c r="AG637" s="377"/>
      <c r="AH637" s="377"/>
      <c r="AI637" s="689"/>
      <c r="AJ637" s="18"/>
      <c r="AK637" s="116"/>
      <c r="AL637" s="116"/>
      <c r="AM637" s="116"/>
      <c r="AN637" s="116"/>
      <c r="AO637" s="19"/>
    </row>
    <row r="638" spans="1:41" ht="39.950000000000003" customHeight="1" thickBot="1" x14ac:dyDescent="0.25">
      <c r="A638" s="556"/>
      <c r="B638" s="552"/>
      <c r="C638" s="358"/>
      <c r="D638" s="563"/>
      <c r="E638" s="362"/>
      <c r="F638" s="364"/>
      <c r="G638" s="444"/>
      <c r="H638" s="403"/>
      <c r="I638" s="407"/>
      <c r="J638" s="407"/>
      <c r="K638" s="372"/>
      <c r="L638" s="393"/>
      <c r="M638" s="341"/>
      <c r="N638" s="71" t="s">
        <v>49</v>
      </c>
      <c r="O638" s="136">
        <v>0</v>
      </c>
      <c r="P638" s="136">
        <v>0</v>
      </c>
      <c r="Q638" s="136">
        <v>0</v>
      </c>
      <c r="R638" s="139">
        <v>0</v>
      </c>
      <c r="S638" s="9">
        <f t="shared" ref="S638" si="2679">SUM(O638:O638)*M637</f>
        <v>0</v>
      </c>
      <c r="T638" s="10">
        <f t="shared" ref="T638" si="2680">SUM(P638:P638)*M637</f>
        <v>0</v>
      </c>
      <c r="U638" s="10">
        <f t="shared" ref="U638" si="2681">SUM(Q638:Q638)*M637</f>
        <v>0</v>
      </c>
      <c r="V638" s="10">
        <f t="shared" ref="V638" si="2682">SUM(R638:R638)*M637</f>
        <v>0</v>
      </c>
      <c r="W638" s="102">
        <f t="shared" si="2481"/>
        <v>0</v>
      </c>
      <c r="X638" s="230"/>
      <c r="Y638" s="230"/>
      <c r="Z638" s="230"/>
      <c r="AA638" s="230"/>
      <c r="AB638" s="232"/>
      <c r="AC638" s="658"/>
      <c r="AD638" s="680"/>
      <c r="AE638" s="267"/>
      <c r="AF638" s="267"/>
      <c r="AG638" s="267"/>
      <c r="AH638" s="377"/>
      <c r="AI638" s="689"/>
      <c r="AJ638" s="18"/>
      <c r="AK638" s="116"/>
      <c r="AL638" s="116"/>
      <c r="AM638" s="116"/>
      <c r="AN638" s="116"/>
      <c r="AO638" s="19"/>
    </row>
    <row r="639" spans="1:41" ht="39.950000000000003" customHeight="1" x14ac:dyDescent="0.2">
      <c r="A639" s="556"/>
      <c r="B639" s="552"/>
      <c r="C639" s="358"/>
      <c r="D639" s="563"/>
      <c r="E639" s="362"/>
      <c r="F639" s="364"/>
      <c r="G639" s="444"/>
      <c r="H639" s="403"/>
      <c r="I639" s="407"/>
      <c r="J639" s="407"/>
      <c r="K639" s="372"/>
      <c r="L639" s="393" t="s">
        <v>713</v>
      </c>
      <c r="M639" s="342">
        <v>0.17499999999999999</v>
      </c>
      <c r="N639" s="70" t="s">
        <v>43</v>
      </c>
      <c r="O639" s="194">
        <v>0</v>
      </c>
      <c r="P639" s="186">
        <v>0.2</v>
      </c>
      <c r="Q639" s="186">
        <v>0.4</v>
      </c>
      <c r="R639" s="187">
        <v>1</v>
      </c>
      <c r="S639" s="14">
        <f t="shared" ref="S639" si="2683">SUM(O639:O639)*M639</f>
        <v>0</v>
      </c>
      <c r="T639" s="15">
        <f t="shared" ref="T639" si="2684">SUM(P639:P639)*M639</f>
        <v>3.4999999999999996E-2</v>
      </c>
      <c r="U639" s="15">
        <f t="shared" ref="U639" si="2685">SUM(Q639:Q639)*M639</f>
        <v>6.9999999999999993E-2</v>
      </c>
      <c r="V639" s="15">
        <f t="shared" ref="V639" si="2686">SUM(R639:R639)*M639</f>
        <v>0.17499999999999999</v>
      </c>
      <c r="W639" s="103">
        <f t="shared" si="2481"/>
        <v>0.17499999999999999</v>
      </c>
      <c r="X639" s="230"/>
      <c r="Y639" s="230"/>
      <c r="Z639" s="230"/>
      <c r="AA639" s="230"/>
      <c r="AB639" s="232"/>
      <c r="AC639" s="658"/>
      <c r="AD639" s="680"/>
      <c r="AE639" s="266"/>
      <c r="AF639" s="266"/>
      <c r="AG639" s="266"/>
      <c r="AH639" s="377"/>
      <c r="AI639" s="689"/>
      <c r="AJ639" s="11"/>
      <c r="AK639" s="12"/>
      <c r="AL639" s="12"/>
      <c r="AM639" s="12"/>
      <c r="AN639" s="12"/>
      <c r="AO639" s="13"/>
    </row>
    <row r="640" spans="1:41" ht="39.950000000000003" customHeight="1" thickBot="1" x14ac:dyDescent="0.25">
      <c r="A640" s="556"/>
      <c r="B640" s="552"/>
      <c r="C640" s="358"/>
      <c r="D640" s="563"/>
      <c r="E640" s="362"/>
      <c r="F640" s="364"/>
      <c r="G640" s="444"/>
      <c r="H640" s="403"/>
      <c r="I640" s="407"/>
      <c r="J640" s="407"/>
      <c r="K640" s="372"/>
      <c r="L640" s="393"/>
      <c r="M640" s="341"/>
      <c r="N640" s="71" t="s">
        <v>49</v>
      </c>
      <c r="O640" s="136">
        <v>0</v>
      </c>
      <c r="P640" s="136">
        <v>0</v>
      </c>
      <c r="Q640" s="136">
        <v>0</v>
      </c>
      <c r="R640" s="139">
        <v>0</v>
      </c>
      <c r="S640" s="9">
        <f t="shared" ref="S640" si="2687">SUM(O640:O640)*M639</f>
        <v>0</v>
      </c>
      <c r="T640" s="10">
        <f t="shared" ref="T640" si="2688">SUM(P640:P640)*M639</f>
        <v>0</v>
      </c>
      <c r="U640" s="10">
        <f t="shared" ref="U640" si="2689">SUM(Q640:Q640)*M639</f>
        <v>0</v>
      </c>
      <c r="V640" s="10">
        <f t="shared" ref="V640" si="2690">SUM(R640:R640)*M639</f>
        <v>0</v>
      </c>
      <c r="W640" s="102">
        <f t="shared" si="2481"/>
        <v>0</v>
      </c>
      <c r="X640" s="230"/>
      <c r="Y640" s="230"/>
      <c r="Z640" s="230"/>
      <c r="AA640" s="230"/>
      <c r="AB640" s="232"/>
      <c r="AC640" s="658"/>
      <c r="AD640" s="680"/>
      <c r="AE640" s="267"/>
      <c r="AF640" s="377"/>
      <c r="AG640" s="377"/>
      <c r="AH640" s="377"/>
      <c r="AI640" s="689"/>
      <c r="AJ640" s="18"/>
      <c r="AK640" s="116"/>
      <c r="AL640" s="116"/>
      <c r="AM640" s="116"/>
      <c r="AN640" s="116"/>
      <c r="AO640" s="19"/>
    </row>
    <row r="641" spans="1:41" ht="39.950000000000003" customHeight="1" x14ac:dyDescent="0.2">
      <c r="A641" s="556"/>
      <c r="B641" s="552"/>
      <c r="C641" s="358"/>
      <c r="D641" s="563"/>
      <c r="E641" s="362"/>
      <c r="F641" s="364"/>
      <c r="G641" s="444"/>
      <c r="H641" s="403"/>
      <c r="I641" s="407"/>
      <c r="J641" s="407"/>
      <c r="K641" s="372"/>
      <c r="L641" s="241" t="s">
        <v>714</v>
      </c>
      <c r="M641" s="342">
        <v>0.22500000000000001</v>
      </c>
      <c r="N641" s="70" t="s">
        <v>43</v>
      </c>
      <c r="O641" s="194">
        <v>0</v>
      </c>
      <c r="P641" s="186">
        <v>0</v>
      </c>
      <c r="Q641" s="186">
        <v>0.5</v>
      </c>
      <c r="R641" s="187">
        <v>1</v>
      </c>
      <c r="S641" s="14">
        <f t="shared" ref="S641" si="2691">SUM(O641:O641)*M641</f>
        <v>0</v>
      </c>
      <c r="T641" s="15">
        <f t="shared" ref="T641" si="2692">SUM(P641:P641)*M641</f>
        <v>0</v>
      </c>
      <c r="U641" s="15">
        <f t="shared" ref="U641" si="2693">SUM(Q641:Q641)*M641</f>
        <v>0.1125</v>
      </c>
      <c r="V641" s="15">
        <f t="shared" ref="V641" si="2694">SUM(R641:R641)*M641</f>
        <v>0.22500000000000001</v>
      </c>
      <c r="W641" s="103">
        <f t="shared" si="2481"/>
        <v>0.22500000000000001</v>
      </c>
      <c r="X641" s="230"/>
      <c r="Y641" s="230"/>
      <c r="Z641" s="230"/>
      <c r="AA641" s="230"/>
      <c r="AB641" s="232"/>
      <c r="AC641" s="658"/>
      <c r="AD641" s="680"/>
      <c r="AE641" s="266"/>
      <c r="AF641" s="377"/>
      <c r="AG641" s="377"/>
      <c r="AH641" s="377"/>
      <c r="AI641" s="689"/>
      <c r="AJ641" s="18"/>
      <c r="AK641" s="116"/>
      <c r="AL641" s="116"/>
      <c r="AM641" s="116"/>
      <c r="AN641" s="116"/>
      <c r="AO641" s="19"/>
    </row>
    <row r="642" spans="1:41" ht="39.950000000000003" customHeight="1" thickBot="1" x14ac:dyDescent="0.25">
      <c r="A642" s="556"/>
      <c r="B642" s="552"/>
      <c r="C642" s="358"/>
      <c r="D642" s="563"/>
      <c r="E642" s="362"/>
      <c r="F642" s="364"/>
      <c r="G642" s="445"/>
      <c r="H642" s="404"/>
      <c r="I642" s="408"/>
      <c r="J642" s="408"/>
      <c r="K642" s="373"/>
      <c r="L642" s="576"/>
      <c r="M642" s="341"/>
      <c r="N642" s="71" t="s">
        <v>49</v>
      </c>
      <c r="O642" s="136">
        <v>0</v>
      </c>
      <c r="P642" s="136">
        <v>0</v>
      </c>
      <c r="Q642" s="136">
        <v>0</v>
      </c>
      <c r="R642" s="139">
        <v>0</v>
      </c>
      <c r="S642" s="20">
        <f t="shared" ref="S642" si="2695">SUM(O642:O642)*M641</f>
        <v>0</v>
      </c>
      <c r="T642" s="21">
        <f t="shared" ref="T642" si="2696">SUM(P642:P642)*M641</f>
        <v>0</v>
      </c>
      <c r="U642" s="21">
        <f t="shared" ref="U642" si="2697">SUM(Q642:Q642)*M641</f>
        <v>0</v>
      </c>
      <c r="V642" s="21">
        <f t="shared" ref="V642" si="2698">SUM(R642:R642)*M641</f>
        <v>0</v>
      </c>
      <c r="W642" s="104">
        <f t="shared" si="2481"/>
        <v>0</v>
      </c>
      <c r="X642" s="233"/>
      <c r="Y642" s="233"/>
      <c r="Z642" s="233"/>
      <c r="AA642" s="233"/>
      <c r="AB642" s="234"/>
      <c r="AC642" s="658"/>
      <c r="AD642" s="680"/>
      <c r="AE642" s="267"/>
      <c r="AF642" s="377"/>
      <c r="AG642" s="377"/>
      <c r="AH642" s="377"/>
      <c r="AI642" s="689"/>
      <c r="AJ642" s="18"/>
      <c r="AK642" s="116"/>
      <c r="AL642" s="116"/>
      <c r="AM642" s="116"/>
      <c r="AN642" s="116"/>
      <c r="AO642" s="19"/>
    </row>
    <row r="643" spans="1:41" ht="39.950000000000003" customHeight="1" x14ac:dyDescent="0.2">
      <c r="A643" s="556"/>
      <c r="B643" s="552"/>
      <c r="C643" s="358"/>
      <c r="D643" s="563"/>
      <c r="E643" s="362"/>
      <c r="F643" s="364"/>
      <c r="G643" s="374" t="s">
        <v>715</v>
      </c>
      <c r="H643" s="409">
        <v>91</v>
      </c>
      <c r="I643" s="406" t="s">
        <v>716</v>
      </c>
      <c r="J643" s="406" t="s">
        <v>717</v>
      </c>
      <c r="K643" s="371">
        <v>0</v>
      </c>
      <c r="L643" s="392" t="s">
        <v>718</v>
      </c>
      <c r="M643" s="394">
        <v>0.5</v>
      </c>
      <c r="N643" s="73" t="s">
        <v>43</v>
      </c>
      <c r="O643" s="176">
        <v>0.1</v>
      </c>
      <c r="P643" s="176">
        <v>0.3</v>
      </c>
      <c r="Q643" s="176">
        <v>0.6</v>
      </c>
      <c r="R643" s="178">
        <v>1</v>
      </c>
      <c r="S643" s="6">
        <f t="shared" ref="S643" si="2699">SUM(O643:O643)*M643</f>
        <v>0.05</v>
      </c>
      <c r="T643" s="7">
        <f t="shared" ref="T643" si="2700">SUM(P643:P643)*M643</f>
        <v>0.15</v>
      </c>
      <c r="U643" s="7">
        <f t="shared" ref="U643" si="2701">SUM(Q643:Q643)*M643</f>
        <v>0.3</v>
      </c>
      <c r="V643" s="7">
        <f t="shared" ref="V643" si="2702">SUM(R643:R643)*M643</f>
        <v>0.5</v>
      </c>
      <c r="W643" s="101">
        <f t="shared" si="2481"/>
        <v>0.5</v>
      </c>
      <c r="X643" s="229">
        <f>+S644+S646</f>
        <v>0</v>
      </c>
      <c r="Y643" s="229">
        <f>+T644+T646</f>
        <v>0</v>
      </c>
      <c r="Z643" s="229">
        <f>+U644+U646</f>
        <v>0</v>
      </c>
      <c r="AA643" s="229">
        <f>+V644+V646</f>
        <v>0</v>
      </c>
      <c r="AB643" s="231">
        <f>+W644+W646</f>
        <v>0</v>
      </c>
      <c r="AC643" s="658"/>
      <c r="AD643" s="680"/>
      <c r="AE643" s="266"/>
      <c r="AF643" s="377" t="str">
        <f>+IF(Q644&gt;Q643,"SUPERADA",IF(Q644=Q643,"EQUILIBRADA",IF(Q644&lt;Q643,"PARA MEJORAR")))</f>
        <v>PARA MEJORAR</v>
      </c>
      <c r="AG643" s="377" t="str">
        <f>IF(COUNTIF(AF643:AF646,"PARA MEJORAR")&gt;=1,"PARA MEJORAR","BIEN")</f>
        <v>PARA MEJORAR</v>
      </c>
      <c r="AH643" s="377" t="str">
        <f>IF(COUNTIF(AG643:AG646,"PARA MEJORAR")&gt;=1,"PARA MEJORAR","BIEN")</f>
        <v>PARA MEJORAR</v>
      </c>
      <c r="AI643" s="689"/>
      <c r="AJ643" s="18"/>
      <c r="AK643" s="116"/>
      <c r="AL643" s="116"/>
      <c r="AM643" s="116"/>
      <c r="AN643" s="116"/>
      <c r="AO643" s="19"/>
    </row>
    <row r="644" spans="1:41" ht="39.950000000000003" customHeight="1" thickBot="1" x14ac:dyDescent="0.25">
      <c r="A644" s="556"/>
      <c r="B644" s="552"/>
      <c r="C644" s="358"/>
      <c r="D644" s="563"/>
      <c r="E644" s="362"/>
      <c r="F644" s="364"/>
      <c r="G644" s="375"/>
      <c r="H644" s="403"/>
      <c r="I644" s="407"/>
      <c r="J644" s="407"/>
      <c r="K644" s="372"/>
      <c r="L644" s="393"/>
      <c r="M644" s="355"/>
      <c r="N644" s="71" t="s">
        <v>49</v>
      </c>
      <c r="O644" s="169">
        <v>0</v>
      </c>
      <c r="P644" s="170">
        <v>0</v>
      </c>
      <c r="Q644" s="170">
        <v>0</v>
      </c>
      <c r="R644" s="171">
        <v>0</v>
      </c>
      <c r="S644" s="9">
        <f t="shared" ref="S644" si="2703">SUM(O644:O644)*M643</f>
        <v>0</v>
      </c>
      <c r="T644" s="10">
        <f t="shared" ref="T644" si="2704">SUM(P644:P644)*M643</f>
        <v>0</v>
      </c>
      <c r="U644" s="10">
        <f t="shared" ref="U644" si="2705">SUM(Q644:Q644)*M643</f>
        <v>0</v>
      </c>
      <c r="V644" s="10">
        <f t="shared" ref="V644" si="2706">SUM(R644:R644)*M643</f>
        <v>0</v>
      </c>
      <c r="W644" s="102">
        <f t="shared" si="2481"/>
        <v>0</v>
      </c>
      <c r="X644" s="230"/>
      <c r="Y644" s="230"/>
      <c r="Z644" s="230"/>
      <c r="AA644" s="230"/>
      <c r="AB644" s="232"/>
      <c r="AC644" s="658"/>
      <c r="AD644" s="680"/>
      <c r="AE644" s="267"/>
      <c r="AF644" s="267"/>
      <c r="AG644" s="267"/>
      <c r="AH644" s="377"/>
      <c r="AI644" s="689"/>
      <c r="AJ644" s="18"/>
      <c r="AK644" s="116"/>
      <c r="AL644" s="116"/>
      <c r="AM644" s="116"/>
      <c r="AN644" s="116"/>
      <c r="AO644" s="19"/>
    </row>
    <row r="645" spans="1:41" ht="39.950000000000003" customHeight="1" x14ac:dyDescent="0.2">
      <c r="A645" s="556"/>
      <c r="B645" s="552"/>
      <c r="C645" s="358"/>
      <c r="D645" s="563"/>
      <c r="E645" s="362"/>
      <c r="F645" s="364"/>
      <c r="G645" s="375"/>
      <c r="H645" s="403"/>
      <c r="I645" s="407"/>
      <c r="J645" s="407"/>
      <c r="K645" s="372"/>
      <c r="L645" s="393" t="s">
        <v>719</v>
      </c>
      <c r="M645" s="355">
        <v>0.5</v>
      </c>
      <c r="N645" s="70" t="s">
        <v>43</v>
      </c>
      <c r="O645" s="180">
        <v>0.1</v>
      </c>
      <c r="P645" s="180">
        <v>0.3</v>
      </c>
      <c r="Q645" s="180">
        <v>0.6</v>
      </c>
      <c r="R645" s="182">
        <v>1</v>
      </c>
      <c r="S645" s="14">
        <f t="shared" ref="S645" si="2707">SUM(O645:O645)*M645</f>
        <v>0.05</v>
      </c>
      <c r="T645" s="15">
        <f t="shared" ref="T645" si="2708">SUM(P645:P645)*M645</f>
        <v>0.15</v>
      </c>
      <c r="U645" s="15">
        <f t="shared" ref="U645" si="2709">SUM(Q645:Q645)*M645</f>
        <v>0.3</v>
      </c>
      <c r="V645" s="15">
        <f t="shared" ref="V645" si="2710">SUM(R645:R645)*M645</f>
        <v>0.5</v>
      </c>
      <c r="W645" s="103">
        <f t="shared" si="2481"/>
        <v>0.5</v>
      </c>
      <c r="X645" s="230"/>
      <c r="Y645" s="230"/>
      <c r="Z645" s="230"/>
      <c r="AA645" s="230"/>
      <c r="AB645" s="232"/>
      <c r="AC645" s="658"/>
      <c r="AD645" s="680"/>
      <c r="AE645" s="266"/>
      <c r="AF645" s="266" t="str">
        <f>+IF(Q646&gt;Q645,"SUPERADA",IF(Q646=Q645,"EQUILIBRADA",IF(Q646&lt;Q645,"PARA MEJORAR")))</f>
        <v>PARA MEJORAR</v>
      </c>
      <c r="AG645" s="266"/>
      <c r="AH645" s="377"/>
      <c r="AI645" s="689"/>
      <c r="AJ645" s="24"/>
      <c r="AK645" s="25"/>
      <c r="AL645" s="25"/>
      <c r="AM645" s="25"/>
      <c r="AN645" s="25"/>
      <c r="AO645" s="26"/>
    </row>
    <row r="646" spans="1:41" ht="39.950000000000003" customHeight="1" thickBot="1" x14ac:dyDescent="0.25">
      <c r="A646" s="556"/>
      <c r="B646" s="552"/>
      <c r="C646" s="367"/>
      <c r="D646" s="564"/>
      <c r="E646" s="369"/>
      <c r="F646" s="370"/>
      <c r="G646" s="375"/>
      <c r="H646" s="403"/>
      <c r="I646" s="407"/>
      <c r="J646" s="407"/>
      <c r="K646" s="372"/>
      <c r="L646" s="405"/>
      <c r="M646" s="356"/>
      <c r="N646" s="72" t="s">
        <v>49</v>
      </c>
      <c r="O646" s="160">
        <v>0</v>
      </c>
      <c r="P646" s="156">
        <v>0</v>
      </c>
      <c r="Q646" s="156">
        <v>0</v>
      </c>
      <c r="R646" s="157">
        <v>0</v>
      </c>
      <c r="S646" s="20">
        <f t="shared" ref="S646" si="2711">SUM(O646:O646)*M645</f>
        <v>0</v>
      </c>
      <c r="T646" s="21">
        <f t="shared" ref="T646" si="2712">SUM(P646:P646)*M645</f>
        <v>0</v>
      </c>
      <c r="U646" s="21">
        <f t="shared" ref="U646" si="2713">SUM(Q646:Q646)*M645</f>
        <v>0</v>
      </c>
      <c r="V646" s="21">
        <f t="shared" ref="V646" si="2714">SUM(R646:R646)*M645</f>
        <v>0</v>
      </c>
      <c r="W646" s="104">
        <f t="shared" si="2481"/>
        <v>0</v>
      </c>
      <c r="X646" s="230"/>
      <c r="Y646" s="230"/>
      <c r="Z646" s="230"/>
      <c r="AA646" s="230"/>
      <c r="AB646" s="232"/>
      <c r="AC646" s="658"/>
      <c r="AD646" s="680"/>
      <c r="AE646" s="267"/>
      <c r="AF646" s="377"/>
      <c r="AG646" s="377"/>
      <c r="AH646" s="377"/>
      <c r="AI646" s="689"/>
      <c r="AJ646" s="18"/>
      <c r="AK646" s="116"/>
      <c r="AL646" s="116"/>
      <c r="AM646" s="116"/>
      <c r="AN646" s="116"/>
      <c r="AO646" s="19"/>
    </row>
    <row r="647" spans="1:41" ht="39.950000000000003" customHeight="1" x14ac:dyDescent="0.2">
      <c r="A647" s="556"/>
      <c r="B647" s="552"/>
      <c r="C647" s="357">
        <v>41</v>
      </c>
      <c r="D647" s="359" t="s">
        <v>720</v>
      </c>
      <c r="E647" s="361">
        <v>48</v>
      </c>
      <c r="F647" s="363" t="s">
        <v>721</v>
      </c>
      <c r="G647" s="580" t="s">
        <v>721</v>
      </c>
      <c r="H647" s="409">
        <v>92</v>
      </c>
      <c r="I647" s="386" t="s">
        <v>722</v>
      </c>
      <c r="J647" s="386" t="s">
        <v>723</v>
      </c>
      <c r="K647" s="371">
        <v>0</v>
      </c>
      <c r="L647" s="392" t="s">
        <v>724</v>
      </c>
      <c r="M647" s="394">
        <v>0.2</v>
      </c>
      <c r="N647" s="73" t="s">
        <v>43</v>
      </c>
      <c r="O647" s="224">
        <v>0.1</v>
      </c>
      <c r="P647" s="225">
        <v>0.2</v>
      </c>
      <c r="Q647" s="225">
        <v>0.7</v>
      </c>
      <c r="R647" s="226">
        <v>1</v>
      </c>
      <c r="S647" s="6">
        <f t="shared" ref="S647" si="2715">SUM(O647:O647)*M647</f>
        <v>2.0000000000000004E-2</v>
      </c>
      <c r="T647" s="7">
        <f t="shared" ref="T647" si="2716">SUM(P647:P647)*M647</f>
        <v>4.0000000000000008E-2</v>
      </c>
      <c r="U647" s="7">
        <f t="shared" ref="U647" si="2717">SUM(Q647:Q647)*M647</f>
        <v>0.13999999999999999</v>
      </c>
      <c r="V647" s="7">
        <f t="shared" ref="V647" si="2718">SUM(R647:R647)*M647</f>
        <v>0.2</v>
      </c>
      <c r="W647" s="101">
        <f t="shared" si="2481"/>
        <v>0.2</v>
      </c>
      <c r="X647" s="229">
        <f>+S648+S650+S652</f>
        <v>0</v>
      </c>
      <c r="Y647" s="229">
        <f>+T648+T650+T652</f>
        <v>0</v>
      </c>
      <c r="Z647" s="229">
        <f>+U648+U650+U652</f>
        <v>0</v>
      </c>
      <c r="AA647" s="229">
        <f>+V648+V650+V652</f>
        <v>0</v>
      </c>
      <c r="AB647" s="231">
        <f>+W648+W650+W652</f>
        <v>0</v>
      </c>
      <c r="AC647" s="658"/>
      <c r="AD647" s="551" t="s">
        <v>725</v>
      </c>
      <c r="AE647" s="266"/>
      <c r="AF647" s="377" t="str">
        <f>+IF(Q648&gt;Q647,"SUPERADA",IF(Q648=Q647,"EQUILIBRADA",IF(Q648&lt;Q647,"PARA MEJORAR")))</f>
        <v>PARA MEJORAR</v>
      </c>
      <c r="AG647" s="377" t="str">
        <f>IF(COUNTIF(AF647:AF652,"PARA MEJORAR")&gt;=1,"PARA MEJORAR","BIEN")</f>
        <v>PARA MEJORAR</v>
      </c>
      <c r="AH647" s="377" t="str">
        <f>IF(COUNTIF(AG647:AG652,"PARA MEJORAR")&gt;=1,"PARA MEJORAR","BIEN")</f>
        <v>PARA MEJORAR</v>
      </c>
      <c r="AI647" s="689"/>
      <c r="AJ647" s="18"/>
      <c r="AK647" s="116"/>
      <c r="AL647" s="116"/>
      <c r="AM647" s="116"/>
      <c r="AN647" s="116"/>
      <c r="AO647" s="19"/>
    </row>
    <row r="648" spans="1:41" ht="39.950000000000003" customHeight="1" thickBot="1" x14ac:dyDescent="0.25">
      <c r="A648" s="556"/>
      <c r="B648" s="552"/>
      <c r="C648" s="358"/>
      <c r="D648" s="360"/>
      <c r="E648" s="362"/>
      <c r="F648" s="364"/>
      <c r="G648" s="581"/>
      <c r="H648" s="403"/>
      <c r="I648" s="387"/>
      <c r="J648" s="387"/>
      <c r="K648" s="372"/>
      <c r="L648" s="393"/>
      <c r="M648" s="355"/>
      <c r="N648" s="74" t="s">
        <v>49</v>
      </c>
      <c r="O648" s="172">
        <v>0</v>
      </c>
      <c r="P648" s="173">
        <v>0</v>
      </c>
      <c r="Q648" s="173">
        <v>0</v>
      </c>
      <c r="R648" s="174">
        <v>0</v>
      </c>
      <c r="S648" s="9">
        <f t="shared" ref="S648" si="2719">SUM(O648:O648)*M647</f>
        <v>0</v>
      </c>
      <c r="T648" s="10">
        <f t="shared" ref="T648" si="2720">SUM(P648:P648)*M647</f>
        <v>0</v>
      </c>
      <c r="U648" s="10">
        <f t="shared" ref="U648" si="2721">SUM(Q648:Q648)*M647</f>
        <v>0</v>
      </c>
      <c r="V648" s="10">
        <f t="shared" ref="V648" si="2722">SUM(R648:R648)*M647</f>
        <v>0</v>
      </c>
      <c r="W648" s="102">
        <f t="shared" si="2481"/>
        <v>0</v>
      </c>
      <c r="X648" s="230"/>
      <c r="Y648" s="230"/>
      <c r="Z648" s="230"/>
      <c r="AA648" s="230"/>
      <c r="AB648" s="232"/>
      <c r="AC648" s="658"/>
      <c r="AD648" s="552"/>
      <c r="AE648" s="267"/>
      <c r="AF648" s="377"/>
      <c r="AG648" s="377"/>
      <c r="AH648" s="377"/>
      <c r="AI648" s="689"/>
      <c r="AJ648" s="18"/>
      <c r="AK648" s="116"/>
      <c r="AL648" s="116"/>
      <c r="AM648" s="116"/>
      <c r="AN648" s="116"/>
      <c r="AO648" s="19"/>
    </row>
    <row r="649" spans="1:41" ht="39.950000000000003" customHeight="1" x14ac:dyDescent="0.2">
      <c r="A649" s="556"/>
      <c r="B649" s="552"/>
      <c r="C649" s="358"/>
      <c r="D649" s="360"/>
      <c r="E649" s="362"/>
      <c r="F649" s="364"/>
      <c r="G649" s="581"/>
      <c r="H649" s="403"/>
      <c r="I649" s="387"/>
      <c r="J649" s="387"/>
      <c r="K649" s="372"/>
      <c r="L649" s="393" t="s">
        <v>726</v>
      </c>
      <c r="M649" s="355">
        <v>0.5</v>
      </c>
      <c r="N649" s="75" t="s">
        <v>43</v>
      </c>
      <c r="O649" s="224">
        <v>0.1</v>
      </c>
      <c r="P649" s="225">
        <v>0.2</v>
      </c>
      <c r="Q649" s="225">
        <v>0.7</v>
      </c>
      <c r="R649" s="226">
        <v>1</v>
      </c>
      <c r="S649" s="14">
        <f t="shared" ref="S649" si="2723">SUM(O649:O649)*M649</f>
        <v>0.05</v>
      </c>
      <c r="T649" s="15">
        <f t="shared" ref="T649" si="2724">SUM(P649:P649)*M649</f>
        <v>0.1</v>
      </c>
      <c r="U649" s="15">
        <f t="shared" ref="U649" si="2725">SUM(Q649:Q649)*M649</f>
        <v>0.35</v>
      </c>
      <c r="V649" s="15">
        <f t="shared" ref="V649" si="2726">SUM(R649:R649)*M649</f>
        <v>0.5</v>
      </c>
      <c r="W649" s="103">
        <f t="shared" si="2481"/>
        <v>0.5</v>
      </c>
      <c r="X649" s="230"/>
      <c r="Y649" s="230"/>
      <c r="Z649" s="230"/>
      <c r="AA649" s="230"/>
      <c r="AB649" s="232"/>
      <c r="AC649" s="658"/>
      <c r="AD649" s="552"/>
      <c r="AE649" s="266"/>
      <c r="AF649" s="377" t="str">
        <f>+IF(Q650&gt;Q649,"SUPERADA",IF(Q650=Q649,"EQUILIBRADA",IF(Q650&lt;Q649,"PARA MEJORAR")))</f>
        <v>PARA MEJORAR</v>
      </c>
      <c r="AG649" s="377"/>
      <c r="AH649" s="377"/>
      <c r="AI649" s="689"/>
      <c r="AJ649" s="18"/>
      <c r="AK649" s="116"/>
      <c r="AL649" s="116"/>
      <c r="AM649" s="116"/>
      <c r="AN649" s="116"/>
      <c r="AO649" s="19"/>
    </row>
    <row r="650" spans="1:41" ht="39.950000000000003" customHeight="1" thickBot="1" x14ac:dyDescent="0.25">
      <c r="A650" s="556"/>
      <c r="B650" s="552"/>
      <c r="C650" s="358"/>
      <c r="D650" s="360"/>
      <c r="E650" s="362"/>
      <c r="F650" s="364"/>
      <c r="G650" s="581"/>
      <c r="H650" s="403"/>
      <c r="I650" s="387"/>
      <c r="J650" s="387"/>
      <c r="K650" s="372"/>
      <c r="L650" s="393"/>
      <c r="M650" s="355"/>
      <c r="N650" s="71" t="s">
        <v>49</v>
      </c>
      <c r="O650" s="172">
        <v>0</v>
      </c>
      <c r="P650" s="173">
        <v>0</v>
      </c>
      <c r="Q650" s="173">
        <v>0</v>
      </c>
      <c r="R650" s="174">
        <v>0</v>
      </c>
      <c r="S650" s="9">
        <f t="shared" ref="S650" si="2727">SUM(O650:O650)*M649</f>
        <v>0</v>
      </c>
      <c r="T650" s="10">
        <f t="shared" ref="T650" si="2728">SUM(P650:P650)*M649</f>
        <v>0</v>
      </c>
      <c r="U650" s="10">
        <f t="shared" ref="U650" si="2729">SUM(Q650:Q650)*M649</f>
        <v>0</v>
      </c>
      <c r="V650" s="10">
        <f t="shared" ref="V650" si="2730">SUM(R650:R650)*M649</f>
        <v>0</v>
      </c>
      <c r="W650" s="102">
        <f t="shared" si="2481"/>
        <v>0</v>
      </c>
      <c r="X650" s="230"/>
      <c r="Y650" s="230"/>
      <c r="Z650" s="230"/>
      <c r="AA650" s="230"/>
      <c r="AB650" s="232"/>
      <c r="AC650" s="658"/>
      <c r="AD650" s="552"/>
      <c r="AE650" s="267"/>
      <c r="AF650" s="267"/>
      <c r="AG650" s="267"/>
      <c r="AH650" s="377"/>
      <c r="AI650" s="689"/>
      <c r="AJ650" s="18"/>
      <c r="AK650" s="116"/>
      <c r="AL650" s="116"/>
      <c r="AM650" s="116"/>
      <c r="AN650" s="116"/>
      <c r="AO650" s="19"/>
    </row>
    <row r="651" spans="1:41" ht="39.950000000000003" customHeight="1" x14ac:dyDescent="0.2">
      <c r="A651" s="556"/>
      <c r="B651" s="552"/>
      <c r="C651" s="358"/>
      <c r="D651" s="360"/>
      <c r="E651" s="362"/>
      <c r="F651" s="364"/>
      <c r="G651" s="581"/>
      <c r="H651" s="403"/>
      <c r="I651" s="387"/>
      <c r="J651" s="387"/>
      <c r="K651" s="372"/>
      <c r="L651" s="393" t="s">
        <v>727</v>
      </c>
      <c r="M651" s="355">
        <v>0.3</v>
      </c>
      <c r="N651" s="70" t="s">
        <v>43</v>
      </c>
      <c r="O651" s="224">
        <v>0.1</v>
      </c>
      <c r="P651" s="225">
        <v>0.2</v>
      </c>
      <c r="Q651" s="225">
        <v>0.7</v>
      </c>
      <c r="R651" s="226">
        <v>1</v>
      </c>
      <c r="S651" s="14">
        <f t="shared" ref="S651" si="2731">SUM(O651:O651)*M651</f>
        <v>0.03</v>
      </c>
      <c r="T651" s="15">
        <f t="shared" ref="T651" si="2732">SUM(P651:P651)*M651</f>
        <v>0.06</v>
      </c>
      <c r="U651" s="15">
        <f t="shared" ref="U651" si="2733">SUM(Q651:Q651)*M651</f>
        <v>0.21</v>
      </c>
      <c r="V651" s="15">
        <f t="shared" ref="V651" si="2734">SUM(R651:R651)*M651</f>
        <v>0.3</v>
      </c>
      <c r="W651" s="103">
        <f t="shared" ref="W651:W714" si="2735">MAX(S651:V651)</f>
        <v>0.3</v>
      </c>
      <c r="X651" s="230"/>
      <c r="Y651" s="230"/>
      <c r="Z651" s="230"/>
      <c r="AA651" s="230"/>
      <c r="AB651" s="232"/>
      <c r="AC651" s="658"/>
      <c r="AD651" s="552"/>
      <c r="AE651" s="266"/>
      <c r="AF651" s="266" t="str">
        <f>+IF(Q652&gt;Q651,"SUPERADA",IF(Q652=Q651,"EQUILIBRADA",IF(Q652&lt;Q651,"PARA MEJORAR")))</f>
        <v>PARA MEJORAR</v>
      </c>
      <c r="AG651" s="266"/>
      <c r="AH651" s="377"/>
      <c r="AI651" s="689"/>
      <c r="AJ651" s="11"/>
      <c r="AK651" s="12"/>
      <c r="AL651" s="12"/>
      <c r="AM651" s="12"/>
      <c r="AN651" s="12"/>
      <c r="AO651" s="13"/>
    </row>
    <row r="652" spans="1:41" ht="39.950000000000003" customHeight="1" thickBot="1" x14ac:dyDescent="0.25">
      <c r="A652" s="556"/>
      <c r="B652" s="552"/>
      <c r="C652" s="367"/>
      <c r="D652" s="368"/>
      <c r="E652" s="369"/>
      <c r="F652" s="370"/>
      <c r="G652" s="582"/>
      <c r="H652" s="404"/>
      <c r="I652" s="388"/>
      <c r="J652" s="388"/>
      <c r="K652" s="373"/>
      <c r="L652" s="405"/>
      <c r="M652" s="356"/>
      <c r="N652" s="72" t="s">
        <v>49</v>
      </c>
      <c r="O652" s="138">
        <v>0</v>
      </c>
      <c r="P652" s="138">
        <v>0</v>
      </c>
      <c r="Q652" s="138">
        <v>0</v>
      </c>
      <c r="R652" s="140">
        <v>0</v>
      </c>
      <c r="S652" s="20">
        <f t="shared" ref="S652" si="2736">SUM(O652:O652)*M651</f>
        <v>0</v>
      </c>
      <c r="T652" s="21">
        <f t="shared" ref="T652" si="2737">SUM(P652:P652)*M651</f>
        <v>0</v>
      </c>
      <c r="U652" s="21">
        <f t="shared" ref="U652" si="2738">SUM(Q652:Q652)*M651</f>
        <v>0</v>
      </c>
      <c r="V652" s="21">
        <f t="shared" ref="V652" si="2739">SUM(R652:R652)*M651</f>
        <v>0</v>
      </c>
      <c r="W652" s="104">
        <f t="shared" si="2735"/>
        <v>0</v>
      </c>
      <c r="X652" s="233"/>
      <c r="Y652" s="233"/>
      <c r="Z652" s="233"/>
      <c r="AA652" s="233"/>
      <c r="AB652" s="234"/>
      <c r="AC652" s="658"/>
      <c r="AD652" s="554"/>
      <c r="AE652" s="267"/>
      <c r="AF652" s="377"/>
      <c r="AG652" s="377"/>
      <c r="AH652" s="377"/>
      <c r="AI652" s="689"/>
      <c r="AJ652" s="18"/>
      <c r="AK652" s="116"/>
      <c r="AL652" s="116"/>
      <c r="AM652" s="116"/>
      <c r="AN652" s="116"/>
      <c r="AO652" s="19"/>
    </row>
    <row r="653" spans="1:41" ht="39.950000000000003" customHeight="1" x14ac:dyDescent="0.2">
      <c r="A653" s="556"/>
      <c r="B653" s="552"/>
      <c r="C653" s="357">
        <v>42</v>
      </c>
      <c r="D653" s="359" t="s">
        <v>728</v>
      </c>
      <c r="E653" s="361">
        <v>49</v>
      </c>
      <c r="F653" s="577" t="s">
        <v>729</v>
      </c>
      <c r="G653" s="446" t="s">
        <v>730</v>
      </c>
      <c r="H653" s="409">
        <v>93</v>
      </c>
      <c r="I653" s="386" t="s">
        <v>731</v>
      </c>
      <c r="J653" s="386" t="s">
        <v>732</v>
      </c>
      <c r="K653" s="371">
        <v>0</v>
      </c>
      <c r="L653" s="392" t="s">
        <v>733</v>
      </c>
      <c r="M653" s="394">
        <v>0.6</v>
      </c>
      <c r="N653" s="73" t="s">
        <v>43</v>
      </c>
      <c r="O653" s="176">
        <v>0.1</v>
      </c>
      <c r="P653" s="176">
        <v>0.3</v>
      </c>
      <c r="Q653" s="176">
        <v>0.6</v>
      </c>
      <c r="R653" s="178">
        <v>1</v>
      </c>
      <c r="S653" s="6">
        <f t="shared" ref="S653" si="2740">SUM(O653:O653)*M653</f>
        <v>0.06</v>
      </c>
      <c r="T653" s="7">
        <f t="shared" ref="T653" si="2741">SUM(P653:P653)*M653</f>
        <v>0.18</v>
      </c>
      <c r="U653" s="7">
        <f t="shared" ref="U653" si="2742">SUM(Q653:Q653)*M653</f>
        <v>0.36</v>
      </c>
      <c r="V653" s="7">
        <f t="shared" ref="V653" si="2743">SUM(R653:R653)*M653</f>
        <v>0.6</v>
      </c>
      <c r="W653" s="101">
        <f t="shared" si="2735"/>
        <v>0.6</v>
      </c>
      <c r="X653" s="229">
        <f>+S654+S656+S658</f>
        <v>0</v>
      </c>
      <c r="Y653" s="229">
        <f>+T654+T656+T658</f>
        <v>0</v>
      </c>
      <c r="Z653" s="229">
        <f>+U654+U656+U658</f>
        <v>0</v>
      </c>
      <c r="AA653" s="229">
        <f>+V654+V656+V658</f>
        <v>0</v>
      </c>
      <c r="AB653" s="231">
        <f>+W654+W656+W658</f>
        <v>0</v>
      </c>
      <c r="AC653" s="658"/>
      <c r="AD653" s="552" t="s">
        <v>734</v>
      </c>
      <c r="AE653" s="266"/>
      <c r="AF653" s="377" t="str">
        <f>+IF(Q654&gt;Q653,"SUPERADA",IF(Q654=Q653,"EQUILIBRADA",IF(Q654&lt;Q653,"PARA MEJORAR")))</f>
        <v>PARA MEJORAR</v>
      </c>
      <c r="AG653" s="377" t="str">
        <f>IF(COUNTIF(AF653:AF658,"PARA MEJORAR")&gt;=1,"PARA MEJORAR","BIEN")</f>
        <v>PARA MEJORAR</v>
      </c>
      <c r="AH653" s="377" t="str">
        <f>IF(COUNTIF(AG653:AG658,"PARA MEJORAR")&gt;=1,"PARA MEJORAR","BIEN")</f>
        <v>PARA MEJORAR</v>
      </c>
      <c r="AI653" s="689"/>
      <c r="AJ653" s="18"/>
      <c r="AK653" s="116"/>
      <c r="AL653" s="116"/>
      <c r="AM653" s="116"/>
      <c r="AN653" s="116"/>
      <c r="AO653" s="19"/>
    </row>
    <row r="654" spans="1:41" ht="39.950000000000003" customHeight="1" thickBot="1" x14ac:dyDescent="0.25">
      <c r="A654" s="556"/>
      <c r="B654" s="552"/>
      <c r="C654" s="358"/>
      <c r="D654" s="360"/>
      <c r="E654" s="362"/>
      <c r="F654" s="578"/>
      <c r="G654" s="447"/>
      <c r="H654" s="403"/>
      <c r="I654" s="387"/>
      <c r="J654" s="387"/>
      <c r="K654" s="372"/>
      <c r="L654" s="393"/>
      <c r="M654" s="355"/>
      <c r="N654" s="71" t="s">
        <v>49</v>
      </c>
      <c r="O654" s="161">
        <v>0</v>
      </c>
      <c r="P654" s="158">
        <v>0</v>
      </c>
      <c r="Q654" s="158">
        <v>0</v>
      </c>
      <c r="R654" s="159">
        <v>0</v>
      </c>
      <c r="S654" s="9">
        <f t="shared" ref="S654" si="2744">SUM(O654:O654)*M653</f>
        <v>0</v>
      </c>
      <c r="T654" s="10">
        <f t="shared" ref="T654" si="2745">SUM(P654:P654)*M653</f>
        <v>0</v>
      </c>
      <c r="U654" s="10">
        <f t="shared" ref="U654" si="2746">SUM(Q654:Q654)*M653</f>
        <v>0</v>
      </c>
      <c r="V654" s="10">
        <f t="shared" ref="V654" si="2747">SUM(R654:R654)*M653</f>
        <v>0</v>
      </c>
      <c r="W654" s="102">
        <f t="shared" si="2735"/>
        <v>0</v>
      </c>
      <c r="X654" s="230"/>
      <c r="Y654" s="230"/>
      <c r="Z654" s="230"/>
      <c r="AA654" s="230"/>
      <c r="AB654" s="232"/>
      <c r="AC654" s="658"/>
      <c r="AD654" s="552"/>
      <c r="AE654" s="267"/>
      <c r="AF654" s="377"/>
      <c r="AG654" s="377"/>
      <c r="AH654" s="377"/>
      <c r="AI654" s="689"/>
      <c r="AJ654" s="18"/>
      <c r="AK654" s="116"/>
      <c r="AL654" s="116"/>
      <c r="AM654" s="116"/>
      <c r="AN654" s="116"/>
      <c r="AO654" s="19"/>
    </row>
    <row r="655" spans="1:41" ht="39.950000000000003" customHeight="1" x14ac:dyDescent="0.2">
      <c r="A655" s="556"/>
      <c r="B655" s="552"/>
      <c r="C655" s="358"/>
      <c r="D655" s="360"/>
      <c r="E655" s="362"/>
      <c r="F655" s="578"/>
      <c r="G655" s="447"/>
      <c r="H655" s="403"/>
      <c r="I655" s="387"/>
      <c r="J655" s="387"/>
      <c r="K655" s="372"/>
      <c r="L655" s="393" t="s">
        <v>735</v>
      </c>
      <c r="M655" s="355">
        <v>0.2</v>
      </c>
      <c r="N655" s="70" t="s">
        <v>43</v>
      </c>
      <c r="O655" s="180">
        <v>0.1</v>
      </c>
      <c r="P655" s="180">
        <v>0.3</v>
      </c>
      <c r="Q655" s="180">
        <v>0.6</v>
      </c>
      <c r="R655" s="182">
        <v>1</v>
      </c>
      <c r="S655" s="14">
        <f t="shared" ref="S655" si="2748">SUM(O655:O655)*M655</f>
        <v>2.0000000000000004E-2</v>
      </c>
      <c r="T655" s="15">
        <f t="shared" ref="T655" si="2749">SUM(P655:P655)*M655</f>
        <v>0.06</v>
      </c>
      <c r="U655" s="15">
        <f t="shared" ref="U655" si="2750">SUM(Q655:Q655)*M655</f>
        <v>0.12</v>
      </c>
      <c r="V655" s="15">
        <f t="shared" ref="V655" si="2751">SUM(R655:R655)*M655</f>
        <v>0.2</v>
      </c>
      <c r="W655" s="103">
        <f t="shared" si="2735"/>
        <v>0.2</v>
      </c>
      <c r="X655" s="230"/>
      <c r="Y655" s="230"/>
      <c r="Z655" s="230"/>
      <c r="AA655" s="230"/>
      <c r="AB655" s="232"/>
      <c r="AC655" s="658"/>
      <c r="AD655" s="552"/>
      <c r="AE655" s="266"/>
      <c r="AF655" s="377" t="str">
        <f>+IF(Q656&gt;Q655,"SUPERADA",IF(Q656=Q655,"EQUILIBRADA",IF(Q656&lt;Q655,"PARA MEJORAR")))</f>
        <v>PARA MEJORAR</v>
      </c>
      <c r="AG655" s="377"/>
      <c r="AH655" s="377"/>
      <c r="AI655" s="689"/>
      <c r="AJ655" s="18"/>
      <c r="AK655" s="116"/>
      <c r="AL655" s="116"/>
      <c r="AM655" s="116"/>
      <c r="AN655" s="116"/>
      <c r="AO655" s="19"/>
    </row>
    <row r="656" spans="1:41" ht="39.950000000000003" customHeight="1" thickBot="1" x14ac:dyDescent="0.25">
      <c r="A656" s="556"/>
      <c r="B656" s="552"/>
      <c r="C656" s="358"/>
      <c r="D656" s="360"/>
      <c r="E656" s="362"/>
      <c r="F656" s="578"/>
      <c r="G656" s="447"/>
      <c r="H656" s="403"/>
      <c r="I656" s="387"/>
      <c r="J656" s="387"/>
      <c r="K656" s="372"/>
      <c r="L656" s="393"/>
      <c r="M656" s="355"/>
      <c r="N656" s="71" t="s">
        <v>49</v>
      </c>
      <c r="O656" s="161">
        <v>0</v>
      </c>
      <c r="P656" s="158">
        <v>0</v>
      </c>
      <c r="Q656" s="158">
        <v>0</v>
      </c>
      <c r="R656" s="159">
        <v>0</v>
      </c>
      <c r="S656" s="9">
        <f t="shared" ref="S656" si="2752">SUM(O656:O656)*M655</f>
        <v>0</v>
      </c>
      <c r="T656" s="10">
        <f t="shared" ref="T656" si="2753">SUM(P656:P656)*M655</f>
        <v>0</v>
      </c>
      <c r="U656" s="10">
        <f t="shared" ref="U656" si="2754">SUM(Q656:Q656)*M655</f>
        <v>0</v>
      </c>
      <c r="V656" s="10">
        <f t="shared" ref="V656" si="2755">SUM(R656:R656)*M655</f>
        <v>0</v>
      </c>
      <c r="W656" s="102">
        <f t="shared" si="2735"/>
        <v>0</v>
      </c>
      <c r="X656" s="230"/>
      <c r="Y656" s="230"/>
      <c r="Z656" s="230"/>
      <c r="AA656" s="230"/>
      <c r="AB656" s="232"/>
      <c r="AC656" s="658"/>
      <c r="AD656" s="552"/>
      <c r="AE656" s="267"/>
      <c r="AF656" s="377"/>
      <c r="AG656" s="377"/>
      <c r="AH656" s="377"/>
      <c r="AI656" s="689"/>
      <c r="AJ656" s="18"/>
      <c r="AK656" s="116"/>
      <c r="AL656" s="116"/>
      <c r="AM656" s="116"/>
      <c r="AN656" s="116"/>
      <c r="AO656" s="19"/>
    </row>
    <row r="657" spans="1:41" ht="39.950000000000003" customHeight="1" x14ac:dyDescent="0.2">
      <c r="A657" s="556"/>
      <c r="B657" s="552"/>
      <c r="C657" s="358"/>
      <c r="D657" s="360"/>
      <c r="E657" s="362"/>
      <c r="F657" s="578"/>
      <c r="G657" s="447"/>
      <c r="H657" s="403"/>
      <c r="I657" s="387"/>
      <c r="J657" s="387"/>
      <c r="K657" s="372"/>
      <c r="L657" s="393" t="s">
        <v>736</v>
      </c>
      <c r="M657" s="355">
        <v>0.2</v>
      </c>
      <c r="N657" s="70" t="s">
        <v>43</v>
      </c>
      <c r="O657" s="180">
        <v>0.1</v>
      </c>
      <c r="P657" s="180">
        <v>0.3</v>
      </c>
      <c r="Q657" s="180">
        <v>0.6</v>
      </c>
      <c r="R657" s="182">
        <v>1</v>
      </c>
      <c r="S657" s="14">
        <f t="shared" ref="S657" si="2756">SUM(O657:O657)*M657</f>
        <v>2.0000000000000004E-2</v>
      </c>
      <c r="T657" s="15">
        <f t="shared" ref="T657" si="2757">SUM(P657:P657)*M657</f>
        <v>0.06</v>
      </c>
      <c r="U657" s="15">
        <f t="shared" ref="U657" si="2758">SUM(Q657:Q657)*M657</f>
        <v>0.12</v>
      </c>
      <c r="V657" s="15">
        <f t="shared" ref="V657" si="2759">SUM(R657:R657)*M657</f>
        <v>0.2</v>
      </c>
      <c r="W657" s="103">
        <f t="shared" si="2735"/>
        <v>0.2</v>
      </c>
      <c r="X657" s="230"/>
      <c r="Y657" s="230"/>
      <c r="Z657" s="230"/>
      <c r="AA657" s="230"/>
      <c r="AB657" s="232"/>
      <c r="AC657" s="658"/>
      <c r="AD657" s="552"/>
      <c r="AE657" s="266"/>
      <c r="AF657" s="377" t="str">
        <f>+IF(Q658&gt;Q657,"SUPERADA",IF(Q658=Q657,"EQUILIBRADA",IF(Q658&lt;Q657,"PARA MEJORAR")))</f>
        <v>PARA MEJORAR</v>
      </c>
      <c r="AG657" s="377"/>
      <c r="AH657" s="377"/>
      <c r="AI657" s="689"/>
      <c r="AJ657" s="18"/>
      <c r="AK657" s="116"/>
      <c r="AL657" s="116"/>
      <c r="AM657" s="116"/>
      <c r="AN657" s="116"/>
      <c r="AO657" s="19"/>
    </row>
    <row r="658" spans="1:41" ht="39.950000000000003" customHeight="1" thickBot="1" x14ac:dyDescent="0.25">
      <c r="A658" s="556"/>
      <c r="B658" s="552"/>
      <c r="C658" s="367"/>
      <c r="D658" s="368"/>
      <c r="E658" s="369"/>
      <c r="F658" s="579"/>
      <c r="G658" s="448"/>
      <c r="H658" s="404"/>
      <c r="I658" s="388"/>
      <c r="J658" s="388"/>
      <c r="K658" s="373"/>
      <c r="L658" s="405"/>
      <c r="M658" s="356"/>
      <c r="N658" s="72" t="s">
        <v>49</v>
      </c>
      <c r="O658" s="138">
        <v>0</v>
      </c>
      <c r="P658" s="138">
        <v>0</v>
      </c>
      <c r="Q658" s="138">
        <v>0</v>
      </c>
      <c r="R658" s="140">
        <v>0</v>
      </c>
      <c r="S658" s="20">
        <f t="shared" ref="S658" si="2760">SUM(O658:O658)*M657</f>
        <v>0</v>
      </c>
      <c r="T658" s="21">
        <f t="shared" ref="T658" si="2761">SUM(P658:P658)*M657</f>
        <v>0</v>
      </c>
      <c r="U658" s="21">
        <f t="shared" ref="U658" si="2762">SUM(Q658:Q658)*M657</f>
        <v>0</v>
      </c>
      <c r="V658" s="21">
        <f t="shared" ref="V658" si="2763">SUM(R658:R658)*M657</f>
        <v>0</v>
      </c>
      <c r="W658" s="104">
        <f t="shared" si="2735"/>
        <v>0</v>
      </c>
      <c r="X658" s="233"/>
      <c r="Y658" s="233"/>
      <c r="Z658" s="233"/>
      <c r="AA658" s="233"/>
      <c r="AB658" s="234"/>
      <c r="AC658" s="658"/>
      <c r="AD658" s="554"/>
      <c r="AE658" s="267"/>
      <c r="AF658" s="267"/>
      <c r="AG658" s="267"/>
      <c r="AH658" s="377"/>
      <c r="AI658" s="689"/>
      <c r="AJ658" s="18"/>
      <c r="AK658" s="116"/>
      <c r="AL658" s="116"/>
      <c r="AM658" s="116"/>
      <c r="AN658" s="116"/>
      <c r="AO658" s="19"/>
    </row>
    <row r="659" spans="1:41" ht="39.950000000000003" customHeight="1" x14ac:dyDescent="0.2">
      <c r="A659" s="556"/>
      <c r="B659" s="552"/>
      <c r="C659" s="357">
        <v>43</v>
      </c>
      <c r="D659" s="359" t="s">
        <v>737</v>
      </c>
      <c r="E659" s="361">
        <v>50</v>
      </c>
      <c r="F659" s="363" t="s">
        <v>738</v>
      </c>
      <c r="G659" s="580" t="s">
        <v>738</v>
      </c>
      <c r="H659" s="409">
        <v>94</v>
      </c>
      <c r="I659" s="583" t="s">
        <v>739</v>
      </c>
      <c r="J659" s="583" t="s">
        <v>740</v>
      </c>
      <c r="K659" s="371">
        <v>0</v>
      </c>
      <c r="L659" s="392" t="s">
        <v>741</v>
      </c>
      <c r="M659" s="394">
        <v>0.25</v>
      </c>
      <c r="N659" s="73" t="s">
        <v>43</v>
      </c>
      <c r="O659" s="176">
        <v>0.1</v>
      </c>
      <c r="P659" s="176">
        <v>0.4</v>
      </c>
      <c r="Q659" s="176">
        <v>0.7</v>
      </c>
      <c r="R659" s="178">
        <v>1</v>
      </c>
      <c r="S659" s="6">
        <f t="shared" ref="S659" si="2764">SUM(O659:O659)*M659</f>
        <v>2.5000000000000001E-2</v>
      </c>
      <c r="T659" s="7">
        <f t="shared" ref="T659" si="2765">SUM(P659:P659)*M659</f>
        <v>0.1</v>
      </c>
      <c r="U659" s="7">
        <f t="shared" ref="U659" si="2766">SUM(Q659:Q659)*M659</f>
        <v>0.17499999999999999</v>
      </c>
      <c r="V659" s="7">
        <f t="shared" ref="V659" si="2767">SUM(R659:R659)*M659</f>
        <v>0.25</v>
      </c>
      <c r="W659" s="101">
        <f t="shared" si="2735"/>
        <v>0.25</v>
      </c>
      <c r="X659" s="229">
        <f>+S660+S662+S664+S666</f>
        <v>0</v>
      </c>
      <c r="Y659" s="229">
        <f>+T660+T662+T664+T666</f>
        <v>0</v>
      </c>
      <c r="Z659" s="229">
        <f>+U660+U662+U664+U666</f>
        <v>0</v>
      </c>
      <c r="AA659" s="229">
        <f>+V660+V662+V664+V666</f>
        <v>0</v>
      </c>
      <c r="AB659" s="231">
        <f>+W660+W662+W664+W666</f>
        <v>0</v>
      </c>
      <c r="AC659" s="658"/>
      <c r="AD659" s="551" t="s">
        <v>742</v>
      </c>
      <c r="AE659" s="266"/>
      <c r="AF659" s="266" t="str">
        <f>+IF(Q660&gt;Q659,"SUPERADA",IF(Q660=Q659,"EQUILIBRADA",IF(Q660&lt;Q659,"PARA MEJORAR")))</f>
        <v>PARA MEJORAR</v>
      </c>
      <c r="AG659" s="266" t="str">
        <f>IF(COUNTIF(AF659:AF666,"PARA MEJORAR")&gt;=1,"PARA MEJORAR","BIEN")</f>
        <v>PARA MEJORAR</v>
      </c>
      <c r="AH659" s="377" t="str">
        <f>IF(COUNTIF(AG659:AG666,"PARA MEJORAR")&gt;=1,"PARA MEJORAR","BIEN")</f>
        <v>PARA MEJORAR</v>
      </c>
      <c r="AI659" s="689"/>
      <c r="AJ659" s="11"/>
      <c r="AK659" s="12"/>
      <c r="AL659" s="12"/>
      <c r="AM659" s="12"/>
      <c r="AN659" s="12"/>
      <c r="AO659" s="13"/>
    </row>
    <row r="660" spans="1:41" ht="39.950000000000003" customHeight="1" thickBot="1" x14ac:dyDescent="0.25">
      <c r="A660" s="556"/>
      <c r="B660" s="552"/>
      <c r="C660" s="358"/>
      <c r="D660" s="360"/>
      <c r="E660" s="362"/>
      <c r="F660" s="364"/>
      <c r="G660" s="581"/>
      <c r="H660" s="403"/>
      <c r="I660" s="584"/>
      <c r="J660" s="584"/>
      <c r="K660" s="372"/>
      <c r="L660" s="393"/>
      <c r="M660" s="355"/>
      <c r="N660" s="71" t="s">
        <v>49</v>
      </c>
      <c r="O660" s="136">
        <v>0</v>
      </c>
      <c r="P660" s="136">
        <v>0</v>
      </c>
      <c r="Q660" s="136">
        <v>0</v>
      </c>
      <c r="R660" s="139">
        <v>0</v>
      </c>
      <c r="S660" s="9">
        <f t="shared" ref="S660" si="2768">SUM(O660:O660)*M659</f>
        <v>0</v>
      </c>
      <c r="T660" s="10">
        <f t="shared" ref="T660" si="2769">SUM(P660:P660)*M659</f>
        <v>0</v>
      </c>
      <c r="U660" s="10">
        <f t="shared" ref="U660" si="2770">SUM(Q660:Q660)*M659</f>
        <v>0</v>
      </c>
      <c r="V660" s="10">
        <f t="shared" ref="V660" si="2771">SUM(R660:R660)*M659</f>
        <v>0</v>
      </c>
      <c r="W660" s="102">
        <f t="shared" si="2735"/>
        <v>0</v>
      </c>
      <c r="X660" s="230"/>
      <c r="Y660" s="230"/>
      <c r="Z660" s="230"/>
      <c r="AA660" s="230"/>
      <c r="AB660" s="232"/>
      <c r="AC660" s="658"/>
      <c r="AD660" s="552"/>
      <c r="AE660" s="267"/>
      <c r="AF660" s="377"/>
      <c r="AG660" s="377"/>
      <c r="AH660" s="377"/>
      <c r="AI660" s="689"/>
      <c r="AJ660" s="18"/>
      <c r="AK660" s="116"/>
      <c r="AL660" s="116"/>
      <c r="AM660" s="116"/>
      <c r="AN660" s="116"/>
      <c r="AO660" s="19"/>
    </row>
    <row r="661" spans="1:41" ht="39.950000000000003" customHeight="1" x14ac:dyDescent="0.2">
      <c r="A661" s="556"/>
      <c r="B661" s="552"/>
      <c r="C661" s="358"/>
      <c r="D661" s="360"/>
      <c r="E661" s="362"/>
      <c r="F661" s="364"/>
      <c r="G661" s="581"/>
      <c r="H661" s="403"/>
      <c r="I661" s="584"/>
      <c r="J661" s="584"/>
      <c r="K661" s="372"/>
      <c r="L661" s="393" t="s">
        <v>743</v>
      </c>
      <c r="M661" s="355">
        <v>0.25</v>
      </c>
      <c r="N661" s="70" t="s">
        <v>43</v>
      </c>
      <c r="O661" s="186">
        <v>0.1</v>
      </c>
      <c r="P661" s="186">
        <v>0.4</v>
      </c>
      <c r="Q661" s="186">
        <v>0.7</v>
      </c>
      <c r="R661" s="187">
        <v>1</v>
      </c>
      <c r="S661" s="14">
        <f t="shared" ref="S661" si="2772">SUM(O661:O661)*M661</f>
        <v>2.5000000000000001E-2</v>
      </c>
      <c r="T661" s="15">
        <f t="shared" ref="T661" si="2773">SUM(P661:P661)*M661</f>
        <v>0.1</v>
      </c>
      <c r="U661" s="15">
        <f t="shared" ref="U661" si="2774">SUM(Q661:Q661)*M661</f>
        <v>0.17499999999999999</v>
      </c>
      <c r="V661" s="15">
        <f t="shared" ref="V661" si="2775">SUM(R661:R661)*M661</f>
        <v>0.25</v>
      </c>
      <c r="W661" s="103">
        <f t="shared" si="2735"/>
        <v>0.25</v>
      </c>
      <c r="X661" s="230"/>
      <c r="Y661" s="230"/>
      <c r="Z661" s="230"/>
      <c r="AA661" s="230"/>
      <c r="AB661" s="232"/>
      <c r="AC661" s="658"/>
      <c r="AD661" s="552"/>
      <c r="AE661" s="266"/>
      <c r="AF661" s="377" t="str">
        <f>+IF(Q662&gt;Q661,"SUPERADA",IF(Q662=Q661,"EQUILIBRADA",IF(Q662&lt;Q661,"PARA MEJORAR")))</f>
        <v>PARA MEJORAR</v>
      </c>
      <c r="AG661" s="377"/>
      <c r="AH661" s="377"/>
      <c r="AI661" s="689"/>
      <c r="AJ661" s="18"/>
      <c r="AK661" s="116"/>
      <c r="AL661" s="116"/>
      <c r="AM661" s="116"/>
      <c r="AN661" s="116"/>
      <c r="AO661" s="19"/>
    </row>
    <row r="662" spans="1:41" ht="39.950000000000003" customHeight="1" thickBot="1" x14ac:dyDescent="0.25">
      <c r="A662" s="556"/>
      <c r="B662" s="552"/>
      <c r="C662" s="358"/>
      <c r="D662" s="360"/>
      <c r="E662" s="362"/>
      <c r="F662" s="364"/>
      <c r="G662" s="581"/>
      <c r="H662" s="403"/>
      <c r="I662" s="584"/>
      <c r="J662" s="584"/>
      <c r="K662" s="372"/>
      <c r="L662" s="393"/>
      <c r="M662" s="355"/>
      <c r="N662" s="71" t="s">
        <v>49</v>
      </c>
      <c r="O662" s="136">
        <v>0</v>
      </c>
      <c r="P662" s="136">
        <v>0</v>
      </c>
      <c r="Q662" s="136">
        <v>0</v>
      </c>
      <c r="R662" s="139">
        <v>0</v>
      </c>
      <c r="S662" s="9">
        <f t="shared" ref="S662" si="2776">SUM(O662:O662)*M661</f>
        <v>0</v>
      </c>
      <c r="T662" s="10">
        <f t="shared" ref="T662" si="2777">SUM(P662:P662)*M661</f>
        <v>0</v>
      </c>
      <c r="U662" s="10">
        <f t="shared" ref="U662" si="2778">SUM(Q662:Q662)*M661</f>
        <v>0</v>
      </c>
      <c r="V662" s="10">
        <f t="shared" ref="V662" si="2779">SUM(R662:R662)*M661</f>
        <v>0</v>
      </c>
      <c r="W662" s="102">
        <f t="shared" si="2735"/>
        <v>0</v>
      </c>
      <c r="X662" s="230"/>
      <c r="Y662" s="230"/>
      <c r="Z662" s="230"/>
      <c r="AA662" s="230"/>
      <c r="AB662" s="232"/>
      <c r="AC662" s="658"/>
      <c r="AD662" s="552"/>
      <c r="AE662" s="267"/>
      <c r="AF662" s="377"/>
      <c r="AG662" s="377"/>
      <c r="AH662" s="377"/>
      <c r="AI662" s="689"/>
      <c r="AJ662" s="18"/>
      <c r="AK662" s="116"/>
      <c r="AL662" s="116"/>
      <c r="AM662" s="116"/>
      <c r="AN662" s="116"/>
      <c r="AO662" s="19"/>
    </row>
    <row r="663" spans="1:41" ht="39.950000000000003" customHeight="1" x14ac:dyDescent="0.2">
      <c r="A663" s="556"/>
      <c r="B663" s="552"/>
      <c r="C663" s="358"/>
      <c r="D663" s="360"/>
      <c r="E663" s="362"/>
      <c r="F663" s="364"/>
      <c r="G663" s="581"/>
      <c r="H663" s="403"/>
      <c r="I663" s="584"/>
      <c r="J663" s="584"/>
      <c r="K663" s="372"/>
      <c r="L663" s="393" t="s">
        <v>744</v>
      </c>
      <c r="M663" s="355">
        <v>0.25</v>
      </c>
      <c r="N663" s="70" t="s">
        <v>43</v>
      </c>
      <c r="O663" s="186">
        <v>0.1</v>
      </c>
      <c r="P663" s="186">
        <v>0.4</v>
      </c>
      <c r="Q663" s="186">
        <v>0.7</v>
      </c>
      <c r="R663" s="187">
        <v>1</v>
      </c>
      <c r="S663" s="14">
        <f t="shared" ref="S663" si="2780">SUM(O663:O663)*M663</f>
        <v>2.5000000000000001E-2</v>
      </c>
      <c r="T663" s="15">
        <f t="shared" ref="T663" si="2781">SUM(P663:P663)*M663</f>
        <v>0.1</v>
      </c>
      <c r="U663" s="15">
        <f t="shared" ref="U663" si="2782">SUM(Q663:Q663)*M663</f>
        <v>0.17499999999999999</v>
      </c>
      <c r="V663" s="15">
        <f t="shared" ref="V663" si="2783">SUM(R663:R663)*M663</f>
        <v>0.25</v>
      </c>
      <c r="W663" s="103">
        <f t="shared" si="2735"/>
        <v>0.25</v>
      </c>
      <c r="X663" s="230"/>
      <c r="Y663" s="230"/>
      <c r="Z663" s="230"/>
      <c r="AA663" s="230"/>
      <c r="AB663" s="232"/>
      <c r="AC663" s="658"/>
      <c r="AD663" s="552"/>
      <c r="AE663" s="266"/>
      <c r="AF663" s="377" t="str">
        <f>+IF(Q664&gt;Q663,"SUPERADA",IF(Q664=Q663,"EQUILIBRADA",IF(Q664&lt;Q663,"PARA MEJORAR")))</f>
        <v>PARA MEJORAR</v>
      </c>
      <c r="AG663" s="377"/>
      <c r="AH663" s="377"/>
      <c r="AI663" s="689"/>
      <c r="AJ663" s="18"/>
      <c r="AK663" s="116"/>
      <c r="AL663" s="116"/>
      <c r="AM663" s="116"/>
      <c r="AN663" s="116"/>
      <c r="AO663" s="19"/>
    </row>
    <row r="664" spans="1:41" ht="39.950000000000003" customHeight="1" thickBot="1" x14ac:dyDescent="0.25">
      <c r="A664" s="556"/>
      <c r="B664" s="552"/>
      <c r="C664" s="358"/>
      <c r="D664" s="360"/>
      <c r="E664" s="362"/>
      <c r="F664" s="364"/>
      <c r="G664" s="581"/>
      <c r="H664" s="403"/>
      <c r="I664" s="584"/>
      <c r="J664" s="584"/>
      <c r="K664" s="372"/>
      <c r="L664" s="393"/>
      <c r="M664" s="355"/>
      <c r="N664" s="71" t="s">
        <v>49</v>
      </c>
      <c r="O664" s="136">
        <v>0</v>
      </c>
      <c r="P664" s="136">
        <v>0</v>
      </c>
      <c r="Q664" s="136">
        <v>0</v>
      </c>
      <c r="R664" s="139">
        <v>0</v>
      </c>
      <c r="S664" s="9">
        <f t="shared" ref="S664" si="2784">SUM(O664:O664)*M663</f>
        <v>0</v>
      </c>
      <c r="T664" s="10">
        <f t="shared" ref="T664" si="2785">SUM(P664:P664)*M663</f>
        <v>0</v>
      </c>
      <c r="U664" s="10">
        <f t="shared" ref="U664" si="2786">SUM(Q664:Q664)*M663</f>
        <v>0</v>
      </c>
      <c r="V664" s="10">
        <f t="shared" ref="V664" si="2787">SUM(R664:R664)*M663</f>
        <v>0</v>
      </c>
      <c r="W664" s="102">
        <f t="shared" si="2735"/>
        <v>0</v>
      </c>
      <c r="X664" s="230"/>
      <c r="Y664" s="230"/>
      <c r="Z664" s="230"/>
      <c r="AA664" s="230"/>
      <c r="AB664" s="232"/>
      <c r="AC664" s="658"/>
      <c r="AD664" s="552"/>
      <c r="AE664" s="267"/>
      <c r="AF664" s="377"/>
      <c r="AG664" s="377"/>
      <c r="AH664" s="377"/>
      <c r="AI664" s="689"/>
      <c r="AJ664" s="18"/>
      <c r="AK664" s="116"/>
      <c r="AL664" s="116"/>
      <c r="AM664" s="116"/>
      <c r="AN664" s="116"/>
      <c r="AO664" s="19"/>
    </row>
    <row r="665" spans="1:41" ht="39.950000000000003" customHeight="1" x14ac:dyDescent="0.2">
      <c r="A665" s="556"/>
      <c r="B665" s="552"/>
      <c r="C665" s="358"/>
      <c r="D665" s="360"/>
      <c r="E665" s="362"/>
      <c r="F665" s="364"/>
      <c r="G665" s="581"/>
      <c r="H665" s="403"/>
      <c r="I665" s="584"/>
      <c r="J665" s="584"/>
      <c r="K665" s="372"/>
      <c r="L665" s="393" t="s">
        <v>745</v>
      </c>
      <c r="M665" s="355">
        <v>0.25</v>
      </c>
      <c r="N665" s="70" t="s">
        <v>43</v>
      </c>
      <c r="O665" s="186">
        <v>0.1</v>
      </c>
      <c r="P665" s="186">
        <v>0.4</v>
      </c>
      <c r="Q665" s="186">
        <v>0.7</v>
      </c>
      <c r="R665" s="187">
        <v>1</v>
      </c>
      <c r="S665" s="14">
        <f t="shared" ref="S665" si="2788">SUM(O665:O665)*M665</f>
        <v>2.5000000000000001E-2</v>
      </c>
      <c r="T665" s="15">
        <f t="shared" ref="T665" si="2789">SUM(P665:P665)*M665</f>
        <v>0.1</v>
      </c>
      <c r="U665" s="15">
        <f t="shared" ref="U665" si="2790">SUM(Q665:Q665)*M665</f>
        <v>0.17499999999999999</v>
      </c>
      <c r="V665" s="15">
        <f t="shared" ref="V665" si="2791">SUM(R665:R665)*M665</f>
        <v>0.25</v>
      </c>
      <c r="W665" s="103">
        <f t="shared" si="2735"/>
        <v>0.25</v>
      </c>
      <c r="X665" s="230"/>
      <c r="Y665" s="230"/>
      <c r="Z665" s="230"/>
      <c r="AA665" s="230"/>
      <c r="AB665" s="232"/>
      <c r="AC665" s="658"/>
      <c r="AD665" s="552"/>
      <c r="AE665" s="266"/>
      <c r="AF665" s="377" t="str">
        <f>+IF(Q666&gt;Q665,"SUPERADA",IF(Q666=Q665,"EQUILIBRADA",IF(Q666&lt;Q665,"PARA MEJORAR")))</f>
        <v>PARA MEJORAR</v>
      </c>
      <c r="AG665" s="377"/>
      <c r="AH665" s="377"/>
      <c r="AI665" s="689"/>
      <c r="AJ665" s="18"/>
      <c r="AK665" s="116"/>
      <c r="AL665" s="116"/>
      <c r="AM665" s="116"/>
      <c r="AN665" s="116"/>
      <c r="AO665" s="19"/>
    </row>
    <row r="666" spans="1:41" ht="39.950000000000003" customHeight="1" thickBot="1" x14ac:dyDescent="0.25">
      <c r="A666" s="556"/>
      <c r="B666" s="552"/>
      <c r="C666" s="367"/>
      <c r="D666" s="368"/>
      <c r="E666" s="369"/>
      <c r="F666" s="370"/>
      <c r="G666" s="582"/>
      <c r="H666" s="404"/>
      <c r="I666" s="585"/>
      <c r="J666" s="585"/>
      <c r="K666" s="373"/>
      <c r="L666" s="405"/>
      <c r="M666" s="356"/>
      <c r="N666" s="72" t="s">
        <v>49</v>
      </c>
      <c r="O666" s="138">
        <v>0</v>
      </c>
      <c r="P666" s="138">
        <v>0</v>
      </c>
      <c r="Q666" s="138">
        <v>0</v>
      </c>
      <c r="R666" s="140">
        <v>0</v>
      </c>
      <c r="S666" s="20">
        <f t="shared" ref="S666" si="2792">SUM(O666:O666)*M665</f>
        <v>0</v>
      </c>
      <c r="T666" s="21">
        <f t="shared" ref="T666" si="2793">SUM(P666:P666)*M665</f>
        <v>0</v>
      </c>
      <c r="U666" s="21">
        <f t="shared" ref="U666" si="2794">SUM(Q666:Q666)*M665</f>
        <v>0</v>
      </c>
      <c r="V666" s="21">
        <f t="shared" ref="V666" si="2795">SUM(R666:R666)*M665</f>
        <v>0</v>
      </c>
      <c r="W666" s="104">
        <f t="shared" si="2735"/>
        <v>0</v>
      </c>
      <c r="X666" s="233"/>
      <c r="Y666" s="233"/>
      <c r="Z666" s="233"/>
      <c r="AA666" s="233"/>
      <c r="AB666" s="234"/>
      <c r="AC666" s="658"/>
      <c r="AD666" s="554"/>
      <c r="AE666" s="267"/>
      <c r="AF666" s="267"/>
      <c r="AG666" s="267"/>
      <c r="AH666" s="377"/>
      <c r="AI666" s="689"/>
      <c r="AJ666" s="18"/>
      <c r="AK666" s="116"/>
      <c r="AL666" s="116"/>
      <c r="AM666" s="116"/>
      <c r="AN666" s="116"/>
      <c r="AO666" s="19"/>
    </row>
    <row r="667" spans="1:41" ht="39.950000000000003" customHeight="1" x14ac:dyDescent="0.2">
      <c r="A667" s="556"/>
      <c r="B667" s="552"/>
      <c r="C667" s="357">
        <v>44</v>
      </c>
      <c r="D667" s="359" t="s">
        <v>746</v>
      </c>
      <c r="E667" s="361">
        <v>51</v>
      </c>
      <c r="F667" s="363" t="s">
        <v>747</v>
      </c>
      <c r="G667" s="374" t="s">
        <v>748</v>
      </c>
      <c r="H667" s="409">
        <v>95</v>
      </c>
      <c r="I667" s="386" t="s">
        <v>749</v>
      </c>
      <c r="J667" s="386" t="s">
        <v>750</v>
      </c>
      <c r="K667" s="371">
        <v>0</v>
      </c>
      <c r="L667" s="392" t="s">
        <v>751</v>
      </c>
      <c r="M667" s="678">
        <v>0.5</v>
      </c>
      <c r="N667" s="73" t="s">
        <v>43</v>
      </c>
      <c r="O667" s="176">
        <v>0.25</v>
      </c>
      <c r="P667" s="176">
        <v>0.5</v>
      </c>
      <c r="Q667" s="176">
        <v>0.75</v>
      </c>
      <c r="R667" s="178">
        <v>1</v>
      </c>
      <c r="S667" s="6">
        <f t="shared" ref="S667" si="2796">SUM(O667:O667)*M667</f>
        <v>0.125</v>
      </c>
      <c r="T667" s="7">
        <f t="shared" ref="T667" si="2797">SUM(P667:P667)*M667</f>
        <v>0.25</v>
      </c>
      <c r="U667" s="7">
        <f t="shared" ref="U667" si="2798">SUM(Q667:Q667)*M667</f>
        <v>0.375</v>
      </c>
      <c r="V667" s="7">
        <f t="shared" ref="V667" si="2799">SUM(R667:R667)*M667</f>
        <v>0.5</v>
      </c>
      <c r="W667" s="101">
        <f t="shared" si="2735"/>
        <v>0.5</v>
      </c>
      <c r="X667" s="229">
        <f>+S668+S674+S672+S670</f>
        <v>0</v>
      </c>
      <c r="Y667" s="229">
        <f>+T668+T674+T672+T670</f>
        <v>0</v>
      </c>
      <c r="Z667" s="229">
        <f>+U668+U674+U672+U670</f>
        <v>0</v>
      </c>
      <c r="AA667" s="229">
        <f>+V668+V674+V672+V670</f>
        <v>0</v>
      </c>
      <c r="AB667" s="231">
        <f>+W668+W674+W672+W670</f>
        <v>0</v>
      </c>
      <c r="AC667" s="658"/>
      <c r="AD667" s="283" t="s">
        <v>752</v>
      </c>
      <c r="AE667" s="266"/>
      <c r="AF667" s="266" t="str">
        <f>+IF(Q668&gt;Q667,"SUPERADA",IF(Q668=Q667,"EQUILIBRADA",IF(Q668&lt;Q667,"PARA MEJORAR")))</f>
        <v>PARA MEJORAR</v>
      </c>
      <c r="AG667" s="266" t="str">
        <f>IF(COUNTIF(AF667:AF674,"PARA MEJORAR")&gt;=1,"PARA MEJORAR","BIEN")</f>
        <v>PARA MEJORAR</v>
      </c>
      <c r="AH667" s="377" t="str">
        <f>IF(COUNTIF(AG667:AG674,"PARA MEJORAR")&gt;=1,"PARA MEJORAR","BIEN")</f>
        <v>PARA MEJORAR</v>
      </c>
      <c r="AI667" s="689"/>
      <c r="AJ667" s="11"/>
      <c r="AK667" s="12"/>
      <c r="AL667" s="12"/>
      <c r="AM667" s="12"/>
      <c r="AN667" s="12"/>
      <c r="AO667" s="13"/>
    </row>
    <row r="668" spans="1:41" ht="39.950000000000003" customHeight="1" thickBot="1" x14ac:dyDescent="0.25">
      <c r="A668" s="556"/>
      <c r="B668" s="552"/>
      <c r="C668" s="358"/>
      <c r="D668" s="360"/>
      <c r="E668" s="362"/>
      <c r="F668" s="364"/>
      <c r="G668" s="375"/>
      <c r="H668" s="403"/>
      <c r="I668" s="387"/>
      <c r="J668" s="387"/>
      <c r="K668" s="372"/>
      <c r="L668" s="393"/>
      <c r="M668" s="676"/>
      <c r="N668" s="71" t="s">
        <v>49</v>
      </c>
      <c r="O668" s="158">
        <v>0</v>
      </c>
      <c r="P668" s="158">
        <v>0</v>
      </c>
      <c r="Q668" s="158">
        <v>0</v>
      </c>
      <c r="R668" s="159">
        <v>0</v>
      </c>
      <c r="S668" s="9">
        <f t="shared" ref="S668" si="2800">SUM(O668:O668)*M667</f>
        <v>0</v>
      </c>
      <c r="T668" s="10">
        <f t="shared" ref="T668" si="2801">SUM(P668:P668)*M667</f>
        <v>0</v>
      </c>
      <c r="U668" s="10">
        <f t="shared" ref="U668" si="2802">SUM(Q668:Q668)*M667</f>
        <v>0</v>
      </c>
      <c r="V668" s="10">
        <f t="shared" ref="V668" si="2803">SUM(R668:R668)*M667</f>
        <v>0</v>
      </c>
      <c r="W668" s="102">
        <f t="shared" si="2735"/>
        <v>0</v>
      </c>
      <c r="X668" s="230"/>
      <c r="Y668" s="230"/>
      <c r="Z668" s="230"/>
      <c r="AA668" s="230"/>
      <c r="AB668" s="232"/>
      <c r="AC668" s="658"/>
      <c r="AD668" s="284"/>
      <c r="AE668" s="267"/>
      <c r="AF668" s="377"/>
      <c r="AG668" s="377"/>
      <c r="AH668" s="377"/>
      <c r="AI668" s="689"/>
      <c r="AJ668" s="18"/>
      <c r="AK668" s="116"/>
      <c r="AL668" s="116"/>
      <c r="AM668" s="116"/>
      <c r="AN668" s="116"/>
      <c r="AO668" s="19"/>
    </row>
    <row r="669" spans="1:41" ht="39.950000000000003" customHeight="1" x14ac:dyDescent="0.2">
      <c r="A669" s="556"/>
      <c r="B669" s="552"/>
      <c r="C669" s="358"/>
      <c r="D669" s="360"/>
      <c r="E669" s="362"/>
      <c r="F669" s="364"/>
      <c r="G669" s="375"/>
      <c r="H669" s="403"/>
      <c r="I669" s="387"/>
      <c r="J669" s="387"/>
      <c r="K669" s="372"/>
      <c r="L669" s="393" t="s">
        <v>753</v>
      </c>
      <c r="M669" s="676">
        <v>0.2</v>
      </c>
      <c r="N669" s="70" t="s">
        <v>43</v>
      </c>
      <c r="O669" s="180">
        <v>0.25</v>
      </c>
      <c r="P669" s="180">
        <v>0.5</v>
      </c>
      <c r="Q669" s="180">
        <v>0.75</v>
      </c>
      <c r="R669" s="182">
        <v>1</v>
      </c>
      <c r="S669" s="14">
        <f t="shared" ref="S669" si="2804">SUM(O669:O669)*M669</f>
        <v>0.05</v>
      </c>
      <c r="T669" s="15">
        <f t="shared" ref="T669" si="2805">SUM(P669:P669)*M669</f>
        <v>0.1</v>
      </c>
      <c r="U669" s="15">
        <f t="shared" ref="U669" si="2806">SUM(Q669:Q669)*M669</f>
        <v>0.15000000000000002</v>
      </c>
      <c r="V669" s="15">
        <f t="shared" ref="V669" si="2807">SUM(R669:R669)*M669</f>
        <v>0.2</v>
      </c>
      <c r="W669" s="103">
        <f t="shared" si="2735"/>
        <v>0.2</v>
      </c>
      <c r="X669" s="230"/>
      <c r="Y669" s="230"/>
      <c r="Z669" s="230"/>
      <c r="AA669" s="230"/>
      <c r="AB669" s="232"/>
      <c r="AC669" s="658"/>
      <c r="AD669" s="284"/>
      <c r="AE669" s="266"/>
      <c r="AF669" s="377" t="str">
        <f>+IF(Q670&gt;Q669,"SUPERADA",IF(Q670=Q669,"EQUILIBRADA",IF(Q670&lt;Q669,"PARA MEJORAR")))</f>
        <v>PARA MEJORAR</v>
      </c>
      <c r="AG669" s="377"/>
      <c r="AH669" s="377"/>
      <c r="AI669" s="689"/>
      <c r="AJ669" s="18"/>
      <c r="AK669" s="116"/>
      <c r="AL669" s="116"/>
      <c r="AM669" s="116"/>
      <c r="AN669" s="116"/>
      <c r="AO669" s="19"/>
    </row>
    <row r="670" spans="1:41" ht="39.950000000000003" customHeight="1" thickBot="1" x14ac:dyDescent="0.25">
      <c r="A670" s="556"/>
      <c r="B670" s="552"/>
      <c r="C670" s="358"/>
      <c r="D670" s="360"/>
      <c r="E670" s="362"/>
      <c r="F670" s="364"/>
      <c r="G670" s="375"/>
      <c r="H670" s="403"/>
      <c r="I670" s="387"/>
      <c r="J670" s="387"/>
      <c r="K670" s="372"/>
      <c r="L670" s="393"/>
      <c r="M670" s="676"/>
      <c r="N670" s="71" t="s">
        <v>49</v>
      </c>
      <c r="O670" s="158">
        <v>0</v>
      </c>
      <c r="P670" s="158">
        <v>0</v>
      </c>
      <c r="Q670" s="158">
        <v>0</v>
      </c>
      <c r="R670" s="159">
        <v>0</v>
      </c>
      <c r="S670" s="9">
        <f t="shared" ref="S670" si="2808">SUM(O670:O670)*M669</f>
        <v>0</v>
      </c>
      <c r="T670" s="10">
        <f t="shared" ref="T670" si="2809">SUM(P670:P670)*M669</f>
        <v>0</v>
      </c>
      <c r="U670" s="10">
        <f t="shared" ref="U670" si="2810">SUM(Q670:Q670)*M669</f>
        <v>0</v>
      </c>
      <c r="V670" s="10">
        <f t="shared" ref="V670" si="2811">SUM(R670:R670)*M669</f>
        <v>0</v>
      </c>
      <c r="W670" s="102">
        <f t="shared" si="2735"/>
        <v>0</v>
      </c>
      <c r="X670" s="230"/>
      <c r="Y670" s="230"/>
      <c r="Z670" s="230"/>
      <c r="AA670" s="230"/>
      <c r="AB670" s="232"/>
      <c r="AC670" s="658"/>
      <c r="AD670" s="284"/>
      <c r="AE670" s="267"/>
      <c r="AF670" s="377"/>
      <c r="AG670" s="377"/>
      <c r="AH670" s="377"/>
      <c r="AI670" s="689"/>
      <c r="AJ670" s="18"/>
      <c r="AK670" s="116"/>
      <c r="AL670" s="116"/>
      <c r="AM670" s="116"/>
      <c r="AN670" s="116"/>
      <c r="AO670" s="19"/>
    </row>
    <row r="671" spans="1:41" ht="39.950000000000003" customHeight="1" x14ac:dyDescent="0.2">
      <c r="A671" s="556"/>
      <c r="B671" s="552"/>
      <c r="C671" s="358"/>
      <c r="D671" s="360"/>
      <c r="E671" s="362"/>
      <c r="F671" s="364"/>
      <c r="G671" s="375"/>
      <c r="H671" s="403"/>
      <c r="I671" s="387"/>
      <c r="J671" s="387"/>
      <c r="K671" s="372"/>
      <c r="L671" s="393" t="s">
        <v>754</v>
      </c>
      <c r="M671" s="676">
        <v>0.2</v>
      </c>
      <c r="N671" s="70" t="s">
        <v>43</v>
      </c>
      <c r="O671" s="180">
        <v>0.25</v>
      </c>
      <c r="P671" s="180">
        <v>0.5</v>
      </c>
      <c r="Q671" s="180">
        <v>0.75</v>
      </c>
      <c r="R671" s="182">
        <v>1</v>
      </c>
      <c r="S671" s="14">
        <f t="shared" ref="S671" si="2812">SUM(O671:O671)*M671</f>
        <v>0.05</v>
      </c>
      <c r="T671" s="15">
        <f t="shared" ref="T671" si="2813">SUM(P671:P671)*M671</f>
        <v>0.1</v>
      </c>
      <c r="U671" s="15">
        <f t="shared" ref="U671" si="2814">SUM(Q671:Q671)*M671</f>
        <v>0.15000000000000002</v>
      </c>
      <c r="V671" s="15">
        <f t="shared" ref="V671" si="2815">SUM(R671:R671)*M671</f>
        <v>0.2</v>
      </c>
      <c r="W671" s="103">
        <f t="shared" si="2735"/>
        <v>0.2</v>
      </c>
      <c r="X671" s="230"/>
      <c r="Y671" s="230"/>
      <c r="Z671" s="230"/>
      <c r="AA671" s="230"/>
      <c r="AB671" s="232"/>
      <c r="AC671" s="658"/>
      <c r="AD671" s="284"/>
      <c r="AE671" s="266"/>
      <c r="AF671" s="377" t="str">
        <f>+IF(Q672&gt;Q671,"SUPERADA",IF(Q672=Q671,"EQUILIBRADA",IF(Q672&lt;Q671,"PARA MEJORAR")))</f>
        <v>PARA MEJORAR</v>
      </c>
      <c r="AG671" s="377"/>
      <c r="AH671" s="377"/>
      <c r="AI671" s="689"/>
      <c r="AJ671" s="18"/>
      <c r="AK671" s="116"/>
      <c r="AL671" s="116"/>
      <c r="AM671" s="116"/>
      <c r="AN671" s="116"/>
      <c r="AO671" s="19"/>
    </row>
    <row r="672" spans="1:41" ht="39.950000000000003" customHeight="1" thickBot="1" x14ac:dyDescent="0.25">
      <c r="A672" s="556"/>
      <c r="B672" s="552"/>
      <c r="C672" s="358"/>
      <c r="D672" s="360"/>
      <c r="E672" s="362"/>
      <c r="F672" s="364"/>
      <c r="G672" s="375"/>
      <c r="H672" s="403"/>
      <c r="I672" s="387"/>
      <c r="J672" s="387"/>
      <c r="K672" s="372"/>
      <c r="L672" s="393"/>
      <c r="M672" s="676"/>
      <c r="N672" s="71" t="s">
        <v>49</v>
      </c>
      <c r="O672" s="136">
        <v>0</v>
      </c>
      <c r="P672" s="136">
        <v>0</v>
      </c>
      <c r="Q672" s="136">
        <v>0</v>
      </c>
      <c r="R672" s="139">
        <v>0</v>
      </c>
      <c r="S672" s="9">
        <f t="shared" ref="S672" si="2816">SUM(O672:O672)*M671</f>
        <v>0</v>
      </c>
      <c r="T672" s="10">
        <f t="shared" ref="T672" si="2817">SUM(P672:P672)*M671</f>
        <v>0</v>
      </c>
      <c r="U672" s="10">
        <f t="shared" ref="U672" si="2818">SUM(Q672:Q672)*M671</f>
        <v>0</v>
      </c>
      <c r="V672" s="10">
        <f t="shared" ref="V672" si="2819">SUM(R672:R672)*M671</f>
        <v>0</v>
      </c>
      <c r="W672" s="102">
        <f t="shared" si="2735"/>
        <v>0</v>
      </c>
      <c r="X672" s="230"/>
      <c r="Y672" s="230"/>
      <c r="Z672" s="230"/>
      <c r="AA672" s="230"/>
      <c r="AB672" s="232"/>
      <c r="AC672" s="658"/>
      <c r="AD672" s="284"/>
      <c r="AE672" s="267"/>
      <c r="AF672" s="377"/>
      <c r="AG672" s="377"/>
      <c r="AH672" s="377"/>
      <c r="AI672" s="689"/>
      <c r="AJ672" s="18"/>
      <c r="AK672" s="116"/>
      <c r="AL672" s="116"/>
      <c r="AM672" s="116"/>
      <c r="AN672" s="116"/>
      <c r="AO672" s="19"/>
    </row>
    <row r="673" spans="1:41" ht="39.950000000000003" customHeight="1" x14ac:dyDescent="0.2">
      <c r="A673" s="556"/>
      <c r="B673" s="552"/>
      <c r="C673" s="358"/>
      <c r="D673" s="360"/>
      <c r="E673" s="362"/>
      <c r="F673" s="364"/>
      <c r="G673" s="375"/>
      <c r="H673" s="403"/>
      <c r="I673" s="387"/>
      <c r="J673" s="387"/>
      <c r="K673" s="372"/>
      <c r="L673" s="393" t="s">
        <v>755</v>
      </c>
      <c r="M673" s="676">
        <v>0.1</v>
      </c>
      <c r="N673" s="70" t="s">
        <v>43</v>
      </c>
      <c r="O673" s="186">
        <v>0</v>
      </c>
      <c r="P673" s="186">
        <v>0</v>
      </c>
      <c r="Q673" s="186">
        <v>0.5</v>
      </c>
      <c r="R673" s="187">
        <v>1</v>
      </c>
      <c r="S673" s="14">
        <f t="shared" ref="S673" si="2820">SUM(O673:O673)*M673</f>
        <v>0</v>
      </c>
      <c r="T673" s="15">
        <f t="shared" ref="T673" si="2821">SUM(P673:P673)*M673</f>
        <v>0</v>
      </c>
      <c r="U673" s="15">
        <f t="shared" ref="U673" si="2822">SUM(Q673:Q673)*M673</f>
        <v>0.05</v>
      </c>
      <c r="V673" s="15">
        <f t="shared" ref="V673" si="2823">SUM(R673:R673)*M673</f>
        <v>0.1</v>
      </c>
      <c r="W673" s="103">
        <f t="shared" si="2735"/>
        <v>0.1</v>
      </c>
      <c r="X673" s="230"/>
      <c r="Y673" s="230"/>
      <c r="Z673" s="230"/>
      <c r="AA673" s="230"/>
      <c r="AB673" s="232"/>
      <c r="AC673" s="658"/>
      <c r="AD673" s="284"/>
      <c r="AE673" s="266"/>
      <c r="AF673" s="377" t="str">
        <f>+IF(Q674&gt;Q673,"SUPERADA",IF(Q674=Q673,"EQUILIBRADA",IF(Q674&lt;Q673,"PARA MEJORAR")))</f>
        <v>PARA MEJORAR</v>
      </c>
      <c r="AG673" s="377"/>
      <c r="AH673" s="377"/>
      <c r="AI673" s="689"/>
      <c r="AJ673" s="18"/>
      <c r="AK673" s="116"/>
      <c r="AL673" s="116"/>
      <c r="AM673" s="116"/>
      <c r="AN673" s="116"/>
      <c r="AO673" s="19"/>
    </row>
    <row r="674" spans="1:41" ht="39.950000000000003" customHeight="1" thickBot="1" x14ac:dyDescent="0.25">
      <c r="A674" s="556"/>
      <c r="B674" s="552"/>
      <c r="C674" s="358"/>
      <c r="D674" s="360"/>
      <c r="E674" s="362"/>
      <c r="F674" s="364"/>
      <c r="G674" s="376"/>
      <c r="H674" s="403"/>
      <c r="I674" s="388"/>
      <c r="J674" s="388"/>
      <c r="K674" s="372"/>
      <c r="L674" s="405"/>
      <c r="M674" s="677"/>
      <c r="N674" s="71" t="s">
        <v>49</v>
      </c>
      <c r="O674" s="136">
        <v>0</v>
      </c>
      <c r="P674" s="136">
        <v>0</v>
      </c>
      <c r="Q674" s="136">
        <v>0</v>
      </c>
      <c r="R674" s="139">
        <v>0</v>
      </c>
      <c r="S674" s="20">
        <f t="shared" ref="S674" si="2824">SUM(O674:O674)*M673</f>
        <v>0</v>
      </c>
      <c r="T674" s="21">
        <f t="shared" ref="T674" si="2825">SUM(P674:P674)*M673</f>
        <v>0</v>
      </c>
      <c r="U674" s="21">
        <f t="shared" ref="U674" si="2826">SUM(Q674:Q674)*M673</f>
        <v>0</v>
      </c>
      <c r="V674" s="21">
        <f t="shared" ref="V674" si="2827">SUM(R674:R674)*M673</f>
        <v>0</v>
      </c>
      <c r="W674" s="104">
        <f t="shared" si="2735"/>
        <v>0</v>
      </c>
      <c r="X674" s="230"/>
      <c r="Y674" s="230"/>
      <c r="Z674" s="230"/>
      <c r="AA674" s="230"/>
      <c r="AB674" s="232"/>
      <c r="AC674" s="658"/>
      <c r="AD674" s="284"/>
      <c r="AE674" s="267"/>
      <c r="AF674" s="267"/>
      <c r="AG674" s="267"/>
      <c r="AH674" s="377"/>
      <c r="AI674" s="689"/>
      <c r="AJ674" s="18"/>
      <c r="AK674" s="116"/>
      <c r="AL674" s="116"/>
      <c r="AM674" s="116"/>
      <c r="AN674" s="116"/>
      <c r="AO674" s="19"/>
    </row>
    <row r="675" spans="1:41" ht="39.950000000000003" customHeight="1" x14ac:dyDescent="0.2">
      <c r="A675" s="556"/>
      <c r="B675" s="552"/>
      <c r="C675" s="357">
        <v>45</v>
      </c>
      <c r="D675" s="359" t="s">
        <v>756</v>
      </c>
      <c r="E675" s="361">
        <v>52</v>
      </c>
      <c r="F675" s="363" t="s">
        <v>757</v>
      </c>
      <c r="G675" s="374" t="s">
        <v>758</v>
      </c>
      <c r="H675" s="409">
        <v>96</v>
      </c>
      <c r="I675" s="386" t="s">
        <v>759</v>
      </c>
      <c r="J675" s="386" t="s">
        <v>750</v>
      </c>
      <c r="K675" s="371">
        <v>0</v>
      </c>
      <c r="L675" s="392" t="s">
        <v>760</v>
      </c>
      <c r="M675" s="678">
        <v>0.5</v>
      </c>
      <c r="N675" s="73" t="s">
        <v>43</v>
      </c>
      <c r="O675" s="176">
        <v>0.25</v>
      </c>
      <c r="P675" s="176">
        <v>0.5</v>
      </c>
      <c r="Q675" s="176">
        <v>0.75</v>
      </c>
      <c r="R675" s="178">
        <v>1</v>
      </c>
      <c r="S675" s="6">
        <f t="shared" ref="S675" si="2828">SUM(O675:O675)*M675</f>
        <v>0.125</v>
      </c>
      <c r="T675" s="7">
        <f t="shared" ref="T675" si="2829">SUM(P675:P675)*M675</f>
        <v>0.25</v>
      </c>
      <c r="U675" s="7">
        <f t="shared" ref="U675" si="2830">SUM(Q675:Q675)*M675</f>
        <v>0.375</v>
      </c>
      <c r="V675" s="7">
        <f t="shared" ref="V675" si="2831">SUM(R675:R675)*M675</f>
        <v>0.5</v>
      </c>
      <c r="W675" s="101">
        <f t="shared" si="2735"/>
        <v>0.5</v>
      </c>
      <c r="X675" s="229">
        <f>+S676+S680+S682+S678</f>
        <v>0</v>
      </c>
      <c r="Y675" s="229">
        <f>+T676+T680+T682+T678</f>
        <v>0</v>
      </c>
      <c r="Z675" s="229">
        <f>+U676+U680+U682+U678</f>
        <v>0</v>
      </c>
      <c r="AA675" s="229">
        <f>+V676+V680+V682+V678</f>
        <v>0</v>
      </c>
      <c r="AB675" s="231">
        <f>+W676+W680+W682+W678</f>
        <v>0</v>
      </c>
      <c r="AC675" s="658"/>
      <c r="AD675" s="284"/>
      <c r="AE675" s="266"/>
      <c r="AF675" s="266" t="str">
        <f>+IF(Q676&gt;Q675,"SUPERADA",IF(Q676=Q675,"EQUILIBRADA",IF(Q676&lt;Q675,"PARA MEJORAR")))</f>
        <v>PARA MEJORAR</v>
      </c>
      <c r="AG675" s="266" t="str">
        <f>IF(COUNTIF(AF675:AF682,"PARA MEJORAR")&gt;=1,"PARA MEJORAR","BIEN")</f>
        <v>PARA MEJORAR</v>
      </c>
      <c r="AH675" s="377" t="str">
        <f>IF(COUNTIF(AG675:AG682,"PARA MEJORAR")&gt;=1,"PARA MEJORAR","BIEN")</f>
        <v>PARA MEJORAR</v>
      </c>
      <c r="AI675" s="689"/>
      <c r="AJ675" s="11"/>
      <c r="AK675" s="12"/>
      <c r="AL675" s="12"/>
      <c r="AM675" s="12"/>
      <c r="AN675" s="12"/>
      <c r="AO675" s="13"/>
    </row>
    <row r="676" spans="1:41" ht="39.950000000000003" customHeight="1" thickBot="1" x14ac:dyDescent="0.25">
      <c r="A676" s="556"/>
      <c r="B676" s="552"/>
      <c r="C676" s="358"/>
      <c r="D676" s="360"/>
      <c r="E676" s="362"/>
      <c r="F676" s="364"/>
      <c r="G676" s="375"/>
      <c r="H676" s="403"/>
      <c r="I676" s="387"/>
      <c r="J676" s="387"/>
      <c r="K676" s="372"/>
      <c r="L676" s="393"/>
      <c r="M676" s="676"/>
      <c r="N676" s="71" t="s">
        <v>49</v>
      </c>
      <c r="O676" s="136">
        <v>0</v>
      </c>
      <c r="P676" s="136">
        <v>0</v>
      </c>
      <c r="Q676" s="136">
        <v>0</v>
      </c>
      <c r="R676" s="139">
        <v>0</v>
      </c>
      <c r="S676" s="9">
        <f t="shared" ref="S676" si="2832">SUM(O676:O676)*M675</f>
        <v>0</v>
      </c>
      <c r="T676" s="10">
        <f t="shared" ref="T676" si="2833">SUM(P676:P676)*M675</f>
        <v>0</v>
      </c>
      <c r="U676" s="10">
        <f t="shared" ref="U676" si="2834">SUM(Q676:Q676)*M675</f>
        <v>0</v>
      </c>
      <c r="V676" s="10">
        <f t="shared" ref="V676" si="2835">SUM(R676:R676)*M675</f>
        <v>0</v>
      </c>
      <c r="W676" s="102">
        <f t="shared" si="2735"/>
        <v>0</v>
      </c>
      <c r="X676" s="230"/>
      <c r="Y676" s="230"/>
      <c r="Z676" s="230"/>
      <c r="AA676" s="230"/>
      <c r="AB676" s="232"/>
      <c r="AC676" s="658"/>
      <c r="AD676" s="284"/>
      <c r="AE676" s="267"/>
      <c r="AF676" s="377"/>
      <c r="AG676" s="377"/>
      <c r="AH676" s="377"/>
      <c r="AI676" s="689"/>
      <c r="AJ676" s="18"/>
      <c r="AK676" s="116"/>
      <c r="AL676" s="116"/>
      <c r="AM676" s="116"/>
      <c r="AN676" s="116"/>
      <c r="AO676" s="19"/>
    </row>
    <row r="677" spans="1:41" ht="39.950000000000003" customHeight="1" x14ac:dyDescent="0.2">
      <c r="A677" s="556"/>
      <c r="B677" s="552"/>
      <c r="C677" s="358"/>
      <c r="D677" s="360"/>
      <c r="E677" s="362"/>
      <c r="F677" s="364"/>
      <c r="G677" s="375"/>
      <c r="H677" s="403"/>
      <c r="I677" s="387"/>
      <c r="J677" s="387"/>
      <c r="K677" s="372"/>
      <c r="L677" s="393" t="s">
        <v>761</v>
      </c>
      <c r="M677" s="676">
        <v>0.3</v>
      </c>
      <c r="N677" s="70" t="s">
        <v>43</v>
      </c>
      <c r="O677" s="186">
        <v>0</v>
      </c>
      <c r="P677" s="186">
        <v>0</v>
      </c>
      <c r="Q677" s="186">
        <v>0</v>
      </c>
      <c r="R677" s="187">
        <v>1</v>
      </c>
      <c r="S677" s="14">
        <f t="shared" ref="S677" si="2836">SUM(O677:O677)*M677</f>
        <v>0</v>
      </c>
      <c r="T677" s="15">
        <f t="shared" ref="T677" si="2837">SUM(P677:P677)*M677</f>
        <v>0</v>
      </c>
      <c r="U677" s="15">
        <f t="shared" ref="U677" si="2838">SUM(Q677:Q677)*M677</f>
        <v>0</v>
      </c>
      <c r="V677" s="15">
        <f t="shared" ref="V677" si="2839">SUM(R677:R677)*M677</f>
        <v>0.3</v>
      </c>
      <c r="W677" s="103">
        <f t="shared" si="2735"/>
        <v>0.3</v>
      </c>
      <c r="X677" s="230"/>
      <c r="Y677" s="230"/>
      <c r="Z677" s="230"/>
      <c r="AA677" s="230"/>
      <c r="AB677" s="232"/>
      <c r="AC677" s="658"/>
      <c r="AD677" s="284"/>
      <c r="AE677" s="266"/>
      <c r="AF677" s="377" t="str">
        <f>+IF(Q678&gt;Q677,"SUPERADA",IF(Q678=Q677,"EQUILIBRADA",IF(Q678&lt;Q677,"PARA MEJORAR")))</f>
        <v>EQUILIBRADA</v>
      </c>
      <c r="AG677" s="377"/>
      <c r="AH677" s="377"/>
      <c r="AI677" s="689"/>
      <c r="AJ677" s="18"/>
      <c r="AK677" s="116"/>
      <c r="AL677" s="116"/>
      <c r="AM677" s="116"/>
      <c r="AN677" s="116"/>
      <c r="AO677" s="19"/>
    </row>
    <row r="678" spans="1:41" ht="39.950000000000003" customHeight="1" thickBot="1" x14ac:dyDescent="0.25">
      <c r="A678" s="556"/>
      <c r="B678" s="552"/>
      <c r="C678" s="358"/>
      <c r="D678" s="360"/>
      <c r="E678" s="362"/>
      <c r="F678" s="364"/>
      <c r="G678" s="375"/>
      <c r="H678" s="403"/>
      <c r="I678" s="387"/>
      <c r="J678" s="387"/>
      <c r="K678" s="372"/>
      <c r="L678" s="393"/>
      <c r="M678" s="676"/>
      <c r="N678" s="71" t="s">
        <v>49</v>
      </c>
      <c r="O678" s="158">
        <v>0</v>
      </c>
      <c r="P678" s="158">
        <v>0</v>
      </c>
      <c r="Q678" s="158">
        <v>0</v>
      </c>
      <c r="R678" s="159">
        <v>0</v>
      </c>
      <c r="S678" s="9">
        <f t="shared" ref="S678" si="2840">SUM(O678:O678)*M677</f>
        <v>0</v>
      </c>
      <c r="T678" s="10">
        <f t="shared" ref="T678" si="2841">SUM(P678:P678)*M677</f>
        <v>0</v>
      </c>
      <c r="U678" s="10">
        <f t="shared" ref="U678" si="2842">SUM(Q678:Q678)*M677</f>
        <v>0</v>
      </c>
      <c r="V678" s="10">
        <f t="shared" ref="V678" si="2843">SUM(R678:R678)*M677</f>
        <v>0</v>
      </c>
      <c r="W678" s="102">
        <f t="shared" si="2735"/>
        <v>0</v>
      </c>
      <c r="X678" s="230"/>
      <c r="Y678" s="230"/>
      <c r="Z678" s="230"/>
      <c r="AA678" s="230"/>
      <c r="AB678" s="232"/>
      <c r="AC678" s="658"/>
      <c r="AD678" s="284"/>
      <c r="AE678" s="267"/>
      <c r="AF678" s="377"/>
      <c r="AG678" s="377"/>
      <c r="AH678" s="377"/>
      <c r="AI678" s="689"/>
      <c r="AJ678" s="18"/>
      <c r="AK678" s="116"/>
      <c r="AL678" s="116"/>
      <c r="AM678" s="116"/>
      <c r="AN678" s="116"/>
      <c r="AO678" s="19"/>
    </row>
    <row r="679" spans="1:41" ht="39.950000000000003" customHeight="1" x14ac:dyDescent="0.2">
      <c r="A679" s="556"/>
      <c r="B679" s="552"/>
      <c r="C679" s="358"/>
      <c r="D679" s="360"/>
      <c r="E679" s="362"/>
      <c r="F679" s="364"/>
      <c r="G679" s="375"/>
      <c r="H679" s="403"/>
      <c r="I679" s="387"/>
      <c r="J679" s="387"/>
      <c r="K679" s="372"/>
      <c r="L679" s="393" t="s">
        <v>762</v>
      </c>
      <c r="M679" s="676">
        <v>0.1</v>
      </c>
      <c r="N679" s="70" t="s">
        <v>43</v>
      </c>
      <c r="O679" s="180">
        <v>0.25</v>
      </c>
      <c r="P679" s="180">
        <v>0.5</v>
      </c>
      <c r="Q679" s="180">
        <v>0.75</v>
      </c>
      <c r="R679" s="182">
        <v>1</v>
      </c>
      <c r="S679" s="14">
        <f t="shared" ref="S679" si="2844">SUM(O679:O679)*M679</f>
        <v>2.5000000000000001E-2</v>
      </c>
      <c r="T679" s="15">
        <f t="shared" ref="T679" si="2845">SUM(P679:P679)*M679</f>
        <v>0.05</v>
      </c>
      <c r="U679" s="15">
        <f t="shared" ref="U679" si="2846">SUM(Q679:Q679)*M679</f>
        <v>7.5000000000000011E-2</v>
      </c>
      <c r="V679" s="15">
        <f t="shared" ref="V679" si="2847">SUM(R679:R679)*M679</f>
        <v>0.1</v>
      </c>
      <c r="W679" s="103">
        <f t="shared" si="2735"/>
        <v>0.1</v>
      </c>
      <c r="X679" s="230"/>
      <c r="Y679" s="230"/>
      <c r="Z679" s="230"/>
      <c r="AA679" s="230"/>
      <c r="AB679" s="232"/>
      <c r="AC679" s="658"/>
      <c r="AD679" s="284"/>
      <c r="AE679" s="266"/>
      <c r="AF679" s="377" t="str">
        <f>+IF(Q680&gt;Q679,"SUPERADA",IF(Q680=Q679,"EQUILIBRADA",IF(Q680&lt;Q679,"PARA MEJORAR")))</f>
        <v>PARA MEJORAR</v>
      </c>
      <c r="AG679" s="377"/>
      <c r="AH679" s="377"/>
      <c r="AI679" s="689"/>
      <c r="AJ679" s="18"/>
      <c r="AK679" s="116"/>
      <c r="AL679" s="116"/>
      <c r="AM679" s="116"/>
      <c r="AN679" s="116"/>
      <c r="AO679" s="19"/>
    </row>
    <row r="680" spans="1:41" ht="39.950000000000003" customHeight="1" thickBot="1" x14ac:dyDescent="0.25">
      <c r="A680" s="556"/>
      <c r="B680" s="552"/>
      <c r="C680" s="358"/>
      <c r="D680" s="360"/>
      <c r="E680" s="362"/>
      <c r="F680" s="364"/>
      <c r="G680" s="375"/>
      <c r="H680" s="403"/>
      <c r="I680" s="387"/>
      <c r="J680" s="387"/>
      <c r="K680" s="372"/>
      <c r="L680" s="393"/>
      <c r="M680" s="676"/>
      <c r="N680" s="71" t="s">
        <v>49</v>
      </c>
      <c r="O680" s="158">
        <v>0</v>
      </c>
      <c r="P680" s="158">
        <v>0</v>
      </c>
      <c r="Q680" s="158">
        <v>0</v>
      </c>
      <c r="R680" s="159">
        <v>0</v>
      </c>
      <c r="S680" s="9">
        <f t="shared" ref="S680" si="2848">SUM(O680:O680)*M679</f>
        <v>0</v>
      </c>
      <c r="T680" s="10">
        <f t="shared" ref="T680" si="2849">SUM(P680:P680)*M679</f>
        <v>0</v>
      </c>
      <c r="U680" s="10">
        <f t="shared" ref="U680" si="2850">SUM(Q680:Q680)*M679</f>
        <v>0</v>
      </c>
      <c r="V680" s="10">
        <f t="shared" ref="V680" si="2851">SUM(R680:R680)*M679</f>
        <v>0</v>
      </c>
      <c r="W680" s="102">
        <f t="shared" si="2735"/>
        <v>0</v>
      </c>
      <c r="X680" s="230"/>
      <c r="Y680" s="230"/>
      <c r="Z680" s="230"/>
      <c r="AA680" s="230"/>
      <c r="AB680" s="232"/>
      <c r="AC680" s="658"/>
      <c r="AD680" s="284"/>
      <c r="AE680" s="267"/>
      <c r="AF680" s="267"/>
      <c r="AG680" s="267"/>
      <c r="AH680" s="377"/>
      <c r="AI680" s="689"/>
      <c r="AJ680" s="18"/>
      <c r="AK680" s="116"/>
      <c r="AL680" s="116"/>
      <c r="AM680" s="116"/>
      <c r="AN680" s="116"/>
      <c r="AO680" s="19"/>
    </row>
    <row r="681" spans="1:41" ht="39.950000000000003" customHeight="1" x14ac:dyDescent="0.2">
      <c r="A681" s="556"/>
      <c r="B681" s="552"/>
      <c r="C681" s="358"/>
      <c r="D681" s="360"/>
      <c r="E681" s="362"/>
      <c r="F681" s="364"/>
      <c r="G681" s="375"/>
      <c r="H681" s="403"/>
      <c r="I681" s="387"/>
      <c r="J681" s="387"/>
      <c r="K681" s="372"/>
      <c r="L681" s="393" t="s">
        <v>763</v>
      </c>
      <c r="M681" s="676">
        <v>0.1</v>
      </c>
      <c r="N681" s="70" t="s">
        <v>43</v>
      </c>
      <c r="O681" s="180">
        <v>0.25</v>
      </c>
      <c r="P681" s="180">
        <v>0.5</v>
      </c>
      <c r="Q681" s="180">
        <v>0.75</v>
      </c>
      <c r="R681" s="182">
        <v>1</v>
      </c>
      <c r="S681" s="14">
        <f t="shared" ref="S681" si="2852">SUM(O681:O681)*M681</f>
        <v>2.5000000000000001E-2</v>
      </c>
      <c r="T681" s="15">
        <f t="shared" ref="T681" si="2853">SUM(P681:P681)*M681</f>
        <v>0.05</v>
      </c>
      <c r="U681" s="15">
        <f t="shared" ref="U681" si="2854">SUM(Q681:Q681)*M681</f>
        <v>7.5000000000000011E-2</v>
      </c>
      <c r="V681" s="15">
        <f t="shared" ref="V681" si="2855">SUM(R681:R681)*M681</f>
        <v>0.1</v>
      </c>
      <c r="W681" s="103">
        <f t="shared" si="2735"/>
        <v>0.1</v>
      </c>
      <c r="X681" s="230"/>
      <c r="Y681" s="230"/>
      <c r="Z681" s="230"/>
      <c r="AA681" s="230"/>
      <c r="AB681" s="232"/>
      <c r="AC681" s="658"/>
      <c r="AD681" s="284"/>
      <c r="AE681" s="266"/>
      <c r="AF681" s="266" t="str">
        <f>+IF(Q682&gt;Q681,"SUPERADA",IF(Q682=Q681,"EQUILIBRADA",IF(Q682&lt;Q681,"PARA MEJORAR")))</f>
        <v>PARA MEJORAR</v>
      </c>
      <c r="AG681" s="266"/>
      <c r="AH681" s="377"/>
      <c r="AI681" s="689"/>
      <c r="AJ681" s="11"/>
      <c r="AK681" s="12"/>
      <c r="AL681" s="12"/>
      <c r="AM681" s="12"/>
      <c r="AN681" s="12"/>
      <c r="AO681" s="13"/>
    </row>
    <row r="682" spans="1:41" ht="39.950000000000003" customHeight="1" thickBot="1" x14ac:dyDescent="0.25">
      <c r="A682" s="556"/>
      <c r="B682" s="552"/>
      <c r="C682" s="367"/>
      <c r="D682" s="368"/>
      <c r="E682" s="369"/>
      <c r="F682" s="370"/>
      <c r="G682" s="376"/>
      <c r="H682" s="404"/>
      <c r="I682" s="388"/>
      <c r="J682" s="388"/>
      <c r="K682" s="373"/>
      <c r="L682" s="405"/>
      <c r="M682" s="677"/>
      <c r="N682" s="72" t="s">
        <v>49</v>
      </c>
      <c r="O682" s="138">
        <v>0</v>
      </c>
      <c r="P682" s="138">
        <v>0</v>
      </c>
      <c r="Q682" s="138">
        <v>0</v>
      </c>
      <c r="R682" s="140">
        <v>0</v>
      </c>
      <c r="S682" s="20">
        <f t="shared" ref="S682" si="2856">SUM(O682:O682)*M681</f>
        <v>0</v>
      </c>
      <c r="T682" s="21">
        <f t="shared" ref="T682" si="2857">SUM(P682:P682)*M681</f>
        <v>0</v>
      </c>
      <c r="U682" s="21">
        <f t="shared" ref="U682" si="2858">SUM(Q682:Q682)*M681</f>
        <v>0</v>
      </c>
      <c r="V682" s="21">
        <f t="shared" ref="V682" si="2859">SUM(R682:R682)*M681</f>
        <v>0</v>
      </c>
      <c r="W682" s="104">
        <f t="shared" si="2735"/>
        <v>0</v>
      </c>
      <c r="X682" s="233"/>
      <c r="Y682" s="233"/>
      <c r="Z682" s="233"/>
      <c r="AA682" s="233"/>
      <c r="AB682" s="234"/>
      <c r="AC682" s="658"/>
      <c r="AD682" s="284"/>
      <c r="AE682" s="267"/>
      <c r="AF682" s="377"/>
      <c r="AG682" s="377"/>
      <c r="AH682" s="377"/>
      <c r="AI682" s="689"/>
      <c r="AJ682" s="18"/>
      <c r="AK682" s="116"/>
      <c r="AL682" s="116"/>
      <c r="AM682" s="116"/>
      <c r="AN682" s="116"/>
      <c r="AO682" s="19"/>
    </row>
    <row r="683" spans="1:41" ht="39.950000000000003" customHeight="1" x14ac:dyDescent="0.2">
      <c r="A683" s="556"/>
      <c r="B683" s="552"/>
      <c r="C683" s="357">
        <v>46</v>
      </c>
      <c r="D683" s="359" t="s">
        <v>764</v>
      </c>
      <c r="E683" s="361">
        <v>53</v>
      </c>
      <c r="F683" s="363" t="s">
        <v>765</v>
      </c>
      <c r="G683" s="571" t="s">
        <v>766</v>
      </c>
      <c r="H683" s="409">
        <v>97</v>
      </c>
      <c r="I683" s="386" t="s">
        <v>767</v>
      </c>
      <c r="J683" s="386" t="s">
        <v>750</v>
      </c>
      <c r="K683" s="371">
        <v>0</v>
      </c>
      <c r="L683" s="392" t="s">
        <v>768</v>
      </c>
      <c r="M683" s="678">
        <v>0.4</v>
      </c>
      <c r="N683" s="73" t="s">
        <v>43</v>
      </c>
      <c r="O683" s="176">
        <v>0.25</v>
      </c>
      <c r="P683" s="176">
        <v>0.5</v>
      </c>
      <c r="Q683" s="176">
        <v>0.75</v>
      </c>
      <c r="R683" s="178">
        <v>1</v>
      </c>
      <c r="S683" s="6">
        <f t="shared" ref="S683" si="2860">SUM(O683:O683)*M683</f>
        <v>0.1</v>
      </c>
      <c r="T683" s="7">
        <f t="shared" ref="T683" si="2861">SUM(P683:P683)*M683</f>
        <v>0.2</v>
      </c>
      <c r="U683" s="7">
        <f t="shared" ref="U683" si="2862">SUM(Q683:Q683)*M683</f>
        <v>0.30000000000000004</v>
      </c>
      <c r="V683" s="7">
        <f t="shared" ref="V683" si="2863">SUM(R683:R683)*M683</f>
        <v>0.4</v>
      </c>
      <c r="W683" s="101">
        <f t="shared" si="2735"/>
        <v>0.4</v>
      </c>
      <c r="X683" s="229">
        <f>+S684+S686+S688</f>
        <v>0</v>
      </c>
      <c r="Y683" s="229">
        <f>+T684+T686+T688</f>
        <v>0</v>
      </c>
      <c r="Z683" s="229">
        <f>+U684+U686+U688</f>
        <v>0</v>
      </c>
      <c r="AA683" s="229">
        <f>+V684+V686+V688</f>
        <v>0</v>
      </c>
      <c r="AB683" s="231">
        <f>+W684+W686+W688</f>
        <v>0</v>
      </c>
      <c r="AC683" s="658"/>
      <c r="AD683" s="284"/>
      <c r="AE683" s="266"/>
      <c r="AF683" s="377" t="str">
        <f>+IF(Q684&gt;Q683,"SUPERADA",IF(Q684=Q683,"EQUILIBRADA",IF(Q684&lt;Q683,"PARA MEJORAR")))</f>
        <v>PARA MEJORAR</v>
      </c>
      <c r="AG683" s="377" t="str">
        <f>IF(COUNTIF(AF683:AF688,"PARA MEJORAR")&gt;=1,"PARA MEJORAR","BIEN")</f>
        <v>PARA MEJORAR</v>
      </c>
      <c r="AH683" s="377" t="str">
        <f>IF(COUNTIF(AG683:AG688,"PARA MEJORAR")&gt;=1,"PARA MEJORAR","BIEN")</f>
        <v>PARA MEJORAR</v>
      </c>
      <c r="AI683" s="689"/>
      <c r="AJ683" s="18"/>
      <c r="AK683" s="116"/>
      <c r="AL683" s="116"/>
      <c r="AM683" s="116"/>
      <c r="AN683" s="116"/>
      <c r="AO683" s="19"/>
    </row>
    <row r="684" spans="1:41" ht="39.950000000000003" customHeight="1" thickBot="1" x14ac:dyDescent="0.25">
      <c r="A684" s="556"/>
      <c r="B684" s="552"/>
      <c r="C684" s="358"/>
      <c r="D684" s="360"/>
      <c r="E684" s="362"/>
      <c r="F684" s="364"/>
      <c r="G684" s="572"/>
      <c r="H684" s="403"/>
      <c r="I684" s="387"/>
      <c r="J684" s="387"/>
      <c r="K684" s="372"/>
      <c r="L684" s="393"/>
      <c r="M684" s="676"/>
      <c r="N684" s="71" t="s">
        <v>49</v>
      </c>
      <c r="O684" s="158">
        <v>0</v>
      </c>
      <c r="P684" s="158">
        <v>0</v>
      </c>
      <c r="Q684" s="158">
        <v>0</v>
      </c>
      <c r="R684" s="159">
        <v>0</v>
      </c>
      <c r="S684" s="9">
        <f t="shared" ref="S684" si="2864">SUM(O684:O684)*M683</f>
        <v>0</v>
      </c>
      <c r="T684" s="10">
        <f t="shared" ref="T684" si="2865">SUM(P684:P684)*M683</f>
        <v>0</v>
      </c>
      <c r="U684" s="10">
        <f t="shared" ref="U684" si="2866">SUM(Q684:Q684)*M683</f>
        <v>0</v>
      </c>
      <c r="V684" s="10">
        <f t="shared" ref="V684" si="2867">SUM(R684:R684)*M683</f>
        <v>0</v>
      </c>
      <c r="W684" s="102">
        <f t="shared" si="2735"/>
        <v>0</v>
      </c>
      <c r="X684" s="230"/>
      <c r="Y684" s="230"/>
      <c r="Z684" s="230"/>
      <c r="AA684" s="230"/>
      <c r="AB684" s="232"/>
      <c r="AC684" s="658"/>
      <c r="AD684" s="284"/>
      <c r="AE684" s="267"/>
      <c r="AF684" s="377"/>
      <c r="AG684" s="377"/>
      <c r="AH684" s="377"/>
      <c r="AI684" s="689"/>
      <c r="AJ684" s="18"/>
      <c r="AK684" s="116"/>
      <c r="AL684" s="116"/>
      <c r="AM684" s="116"/>
      <c r="AN684" s="116"/>
      <c r="AO684" s="19"/>
    </row>
    <row r="685" spans="1:41" ht="39.950000000000003" customHeight="1" x14ac:dyDescent="0.2">
      <c r="A685" s="556"/>
      <c r="B685" s="552"/>
      <c r="C685" s="358"/>
      <c r="D685" s="360"/>
      <c r="E685" s="362"/>
      <c r="F685" s="364"/>
      <c r="G685" s="572"/>
      <c r="H685" s="403"/>
      <c r="I685" s="387"/>
      <c r="J685" s="387"/>
      <c r="K685" s="372"/>
      <c r="L685" s="393" t="s">
        <v>769</v>
      </c>
      <c r="M685" s="676">
        <v>0.4</v>
      </c>
      <c r="N685" s="70" t="s">
        <v>43</v>
      </c>
      <c r="O685" s="180">
        <v>0.25</v>
      </c>
      <c r="P685" s="180">
        <v>0.5</v>
      </c>
      <c r="Q685" s="180">
        <v>0.75</v>
      </c>
      <c r="R685" s="182">
        <v>1</v>
      </c>
      <c r="S685" s="14">
        <f t="shared" ref="S685" si="2868">SUM(O685:O685)*M685</f>
        <v>0.1</v>
      </c>
      <c r="T685" s="15">
        <f t="shared" ref="T685" si="2869">SUM(P685:P685)*M685</f>
        <v>0.2</v>
      </c>
      <c r="U685" s="15">
        <f t="shared" ref="U685" si="2870">SUM(Q685:Q685)*M685</f>
        <v>0.30000000000000004</v>
      </c>
      <c r="V685" s="15">
        <f t="shared" ref="V685" si="2871">SUM(R685:R685)*M685</f>
        <v>0.4</v>
      </c>
      <c r="W685" s="103">
        <f t="shared" si="2735"/>
        <v>0.4</v>
      </c>
      <c r="X685" s="230"/>
      <c r="Y685" s="230"/>
      <c r="Z685" s="230"/>
      <c r="AA685" s="230"/>
      <c r="AB685" s="232"/>
      <c r="AC685" s="658"/>
      <c r="AD685" s="284"/>
      <c r="AE685" s="266"/>
      <c r="AF685" s="377" t="str">
        <f>+IF(Q686&gt;Q685,"SUPERADA",IF(Q686=Q685,"EQUILIBRADA",IF(Q686&lt;Q685,"PARA MEJORAR")))</f>
        <v>PARA MEJORAR</v>
      </c>
      <c r="AG685" s="377"/>
      <c r="AH685" s="377"/>
      <c r="AI685" s="689"/>
      <c r="AJ685" s="18"/>
      <c r="AK685" s="116"/>
      <c r="AL685" s="116"/>
      <c r="AM685" s="116"/>
      <c r="AN685" s="116"/>
      <c r="AO685" s="19"/>
    </row>
    <row r="686" spans="1:41" ht="39.950000000000003" customHeight="1" thickBot="1" x14ac:dyDescent="0.25">
      <c r="A686" s="556"/>
      <c r="B686" s="552"/>
      <c r="C686" s="358"/>
      <c r="D686" s="360"/>
      <c r="E686" s="362"/>
      <c r="F686" s="364"/>
      <c r="G686" s="572"/>
      <c r="H686" s="403"/>
      <c r="I686" s="387"/>
      <c r="J686" s="387"/>
      <c r="K686" s="372"/>
      <c r="L686" s="393"/>
      <c r="M686" s="676"/>
      <c r="N686" s="71" t="s">
        <v>49</v>
      </c>
      <c r="O686" s="158">
        <v>0</v>
      </c>
      <c r="P686" s="158">
        <v>0</v>
      </c>
      <c r="Q686" s="158">
        <v>0</v>
      </c>
      <c r="R686" s="159">
        <v>0</v>
      </c>
      <c r="S686" s="9">
        <f t="shared" ref="S686" si="2872">SUM(O686:O686)*M685</f>
        <v>0</v>
      </c>
      <c r="T686" s="10">
        <f t="shared" ref="T686" si="2873">SUM(P686:P686)*M685</f>
        <v>0</v>
      </c>
      <c r="U686" s="10">
        <f t="shared" ref="U686" si="2874">SUM(Q686:Q686)*M685</f>
        <v>0</v>
      </c>
      <c r="V686" s="10">
        <f t="shared" ref="V686" si="2875">SUM(R686:R686)*M685</f>
        <v>0</v>
      </c>
      <c r="W686" s="102">
        <f t="shared" si="2735"/>
        <v>0</v>
      </c>
      <c r="X686" s="230"/>
      <c r="Y686" s="230"/>
      <c r="Z686" s="230"/>
      <c r="AA686" s="230"/>
      <c r="AB686" s="232"/>
      <c r="AC686" s="658"/>
      <c r="AD686" s="284"/>
      <c r="AE686" s="267"/>
      <c r="AF686" s="377"/>
      <c r="AG686" s="377"/>
      <c r="AH686" s="377"/>
      <c r="AI686" s="689"/>
      <c r="AJ686" s="18"/>
      <c r="AK686" s="116"/>
      <c r="AL686" s="116"/>
      <c r="AM686" s="116"/>
      <c r="AN686" s="116"/>
      <c r="AO686" s="19"/>
    </row>
    <row r="687" spans="1:41" ht="39.950000000000003" customHeight="1" x14ac:dyDescent="0.2">
      <c r="A687" s="556"/>
      <c r="B687" s="552"/>
      <c r="C687" s="358"/>
      <c r="D687" s="360"/>
      <c r="E687" s="362"/>
      <c r="F687" s="364"/>
      <c r="G687" s="572"/>
      <c r="H687" s="403"/>
      <c r="I687" s="387"/>
      <c r="J687" s="387"/>
      <c r="K687" s="372"/>
      <c r="L687" s="393" t="s">
        <v>770</v>
      </c>
      <c r="M687" s="676">
        <v>0.2</v>
      </c>
      <c r="N687" s="70" t="s">
        <v>43</v>
      </c>
      <c r="O687" s="180">
        <v>0.25</v>
      </c>
      <c r="P687" s="180">
        <v>0.5</v>
      </c>
      <c r="Q687" s="180">
        <v>0.75</v>
      </c>
      <c r="R687" s="182">
        <v>1</v>
      </c>
      <c r="S687" s="14">
        <f t="shared" ref="S687" si="2876">SUM(O687:O687)*M687</f>
        <v>0.05</v>
      </c>
      <c r="T687" s="15">
        <f t="shared" ref="T687" si="2877">SUM(P687:P687)*M687</f>
        <v>0.1</v>
      </c>
      <c r="U687" s="15">
        <f t="shared" ref="U687" si="2878">SUM(Q687:Q687)*M687</f>
        <v>0.15000000000000002</v>
      </c>
      <c r="V687" s="15">
        <f t="shared" ref="V687" si="2879">SUM(R687:R687)*M687</f>
        <v>0.2</v>
      </c>
      <c r="W687" s="103">
        <f t="shared" si="2735"/>
        <v>0.2</v>
      </c>
      <c r="X687" s="230"/>
      <c r="Y687" s="230"/>
      <c r="Z687" s="230"/>
      <c r="AA687" s="230"/>
      <c r="AB687" s="232"/>
      <c r="AC687" s="658"/>
      <c r="AD687" s="284"/>
      <c r="AE687" s="266"/>
      <c r="AF687" s="377" t="str">
        <f>+IF(Q688&gt;Q687,"SUPERADA",IF(Q688=Q687,"EQUILIBRADA",IF(Q688&lt;Q687,"PARA MEJORAR")))</f>
        <v>PARA MEJORAR</v>
      </c>
      <c r="AG687" s="377"/>
      <c r="AH687" s="377"/>
      <c r="AI687" s="689"/>
      <c r="AJ687" s="18"/>
      <c r="AK687" s="116"/>
      <c r="AL687" s="116"/>
      <c r="AM687" s="116"/>
      <c r="AN687" s="116"/>
      <c r="AO687" s="19"/>
    </row>
    <row r="688" spans="1:41" ht="39.950000000000003" customHeight="1" thickBot="1" x14ac:dyDescent="0.25">
      <c r="A688" s="556"/>
      <c r="B688" s="552"/>
      <c r="C688" s="367"/>
      <c r="D688" s="368"/>
      <c r="E688" s="369"/>
      <c r="F688" s="370"/>
      <c r="G688" s="573"/>
      <c r="H688" s="404"/>
      <c r="I688" s="388"/>
      <c r="J688" s="388"/>
      <c r="K688" s="373"/>
      <c r="L688" s="405"/>
      <c r="M688" s="677"/>
      <c r="N688" s="72" t="s">
        <v>49</v>
      </c>
      <c r="O688" s="138">
        <v>0</v>
      </c>
      <c r="P688" s="138">
        <v>0</v>
      </c>
      <c r="Q688" s="138">
        <v>0</v>
      </c>
      <c r="R688" s="140">
        <v>0</v>
      </c>
      <c r="S688" s="20">
        <f t="shared" ref="S688" si="2880">SUM(O688:O688)*M687</f>
        <v>0</v>
      </c>
      <c r="T688" s="21">
        <f t="shared" ref="T688" si="2881">SUM(P688:P688)*M687</f>
        <v>0</v>
      </c>
      <c r="U688" s="21">
        <f t="shared" ref="U688" si="2882">SUM(Q688:Q688)*M687</f>
        <v>0</v>
      </c>
      <c r="V688" s="21">
        <f t="shared" ref="V688" si="2883">SUM(R688:R688)*M687</f>
        <v>0</v>
      </c>
      <c r="W688" s="104">
        <f t="shared" si="2735"/>
        <v>0</v>
      </c>
      <c r="X688" s="233"/>
      <c r="Y688" s="233"/>
      <c r="Z688" s="233"/>
      <c r="AA688" s="233"/>
      <c r="AB688" s="234"/>
      <c r="AC688" s="658"/>
      <c r="AD688" s="284"/>
      <c r="AE688" s="267"/>
      <c r="AF688" s="267"/>
      <c r="AG688" s="267"/>
      <c r="AH688" s="377"/>
      <c r="AI688" s="689"/>
      <c r="AJ688" s="18"/>
      <c r="AK688" s="116"/>
      <c r="AL688" s="116"/>
      <c r="AM688" s="116"/>
      <c r="AN688" s="116"/>
      <c r="AO688" s="19"/>
    </row>
    <row r="689" spans="1:41" ht="39.950000000000003" customHeight="1" x14ac:dyDescent="0.2">
      <c r="A689" s="556"/>
      <c r="B689" s="552"/>
      <c r="C689" s="357">
        <v>47</v>
      </c>
      <c r="D689" s="359" t="s">
        <v>771</v>
      </c>
      <c r="E689" s="361">
        <v>54</v>
      </c>
      <c r="F689" s="363" t="s">
        <v>772</v>
      </c>
      <c r="G689" s="374" t="s">
        <v>773</v>
      </c>
      <c r="H689" s="409">
        <v>98</v>
      </c>
      <c r="I689" s="386" t="s">
        <v>774</v>
      </c>
      <c r="J689" s="386" t="s">
        <v>750</v>
      </c>
      <c r="K689" s="371">
        <v>0</v>
      </c>
      <c r="L689" s="392" t="s">
        <v>775</v>
      </c>
      <c r="M689" s="678">
        <v>0.5</v>
      </c>
      <c r="N689" s="73" t="s">
        <v>43</v>
      </c>
      <c r="O689" s="176">
        <v>0.25</v>
      </c>
      <c r="P689" s="176">
        <v>0.5</v>
      </c>
      <c r="Q689" s="176">
        <v>0.75</v>
      </c>
      <c r="R689" s="178">
        <v>1</v>
      </c>
      <c r="S689" s="6">
        <f t="shared" ref="S689" si="2884">SUM(O689:O689)*M689</f>
        <v>0.125</v>
      </c>
      <c r="T689" s="7">
        <f t="shared" ref="T689" si="2885">SUM(P689:P689)*M689</f>
        <v>0.25</v>
      </c>
      <c r="U689" s="7">
        <f t="shared" ref="U689" si="2886">SUM(Q689:Q689)*M689</f>
        <v>0.375</v>
      </c>
      <c r="V689" s="7">
        <f t="shared" ref="V689" si="2887">SUM(R689:R689)*M689</f>
        <v>0.5</v>
      </c>
      <c r="W689" s="101">
        <f t="shared" si="2735"/>
        <v>0.5</v>
      </c>
      <c r="X689" s="229">
        <f>+S690+S696+S692+S694</f>
        <v>0</v>
      </c>
      <c r="Y689" s="229">
        <f>+T690+T696+T692+T694</f>
        <v>0</v>
      </c>
      <c r="Z689" s="229">
        <f>+U690+U696+U692+U694</f>
        <v>0</v>
      </c>
      <c r="AA689" s="229">
        <f>+V690+V696+V692+V694</f>
        <v>0</v>
      </c>
      <c r="AB689" s="231">
        <f>+W690+W696+W692+W694</f>
        <v>0</v>
      </c>
      <c r="AC689" s="658"/>
      <c r="AD689" s="284"/>
      <c r="AE689" s="266"/>
      <c r="AF689" s="266" t="str">
        <f>+IF(Q690&gt;Q689,"SUPERADA",IF(Q690=Q689,"EQUILIBRADA",IF(Q690&lt;Q689,"PARA MEJORAR")))</f>
        <v>PARA MEJORAR</v>
      </c>
      <c r="AG689" s="266" t="str">
        <f>IF(COUNTIF(AF689:AF696,"PARA MEJORAR")&gt;=1,"PARA MEJORAR","BIEN")</f>
        <v>PARA MEJORAR</v>
      </c>
      <c r="AH689" s="377" t="str">
        <f>IF(COUNTIF(AG689:AG696,"PARA MEJORAR")&gt;=1,"PARA MEJORAR","BIEN")</f>
        <v>PARA MEJORAR</v>
      </c>
      <c r="AI689" s="689"/>
      <c r="AJ689" s="11"/>
      <c r="AK689" s="12"/>
      <c r="AL689" s="12"/>
      <c r="AM689" s="12"/>
      <c r="AN689" s="12"/>
      <c r="AO689" s="13"/>
    </row>
    <row r="690" spans="1:41" ht="39.950000000000003" customHeight="1" thickBot="1" x14ac:dyDescent="0.25">
      <c r="A690" s="556"/>
      <c r="B690" s="552"/>
      <c r="C690" s="358"/>
      <c r="D690" s="360"/>
      <c r="E690" s="362"/>
      <c r="F690" s="364"/>
      <c r="G690" s="375"/>
      <c r="H690" s="403"/>
      <c r="I690" s="387"/>
      <c r="J690" s="387"/>
      <c r="K690" s="372"/>
      <c r="L690" s="393"/>
      <c r="M690" s="676"/>
      <c r="N690" s="71" t="s">
        <v>49</v>
      </c>
      <c r="O690" s="158">
        <v>0</v>
      </c>
      <c r="P690" s="158">
        <v>0</v>
      </c>
      <c r="Q690" s="158">
        <v>0</v>
      </c>
      <c r="R690" s="159">
        <v>0</v>
      </c>
      <c r="S690" s="9">
        <f t="shared" ref="S690" si="2888">SUM(O690:O690)*M689</f>
        <v>0</v>
      </c>
      <c r="T690" s="10">
        <f t="shared" ref="T690" si="2889">SUM(P690:P690)*M689</f>
        <v>0</v>
      </c>
      <c r="U690" s="10">
        <f t="shared" ref="U690" si="2890">SUM(Q690:Q690)*M689</f>
        <v>0</v>
      </c>
      <c r="V690" s="10">
        <f t="shared" ref="V690" si="2891">SUM(R690:R690)*M689</f>
        <v>0</v>
      </c>
      <c r="W690" s="102">
        <f t="shared" si="2735"/>
        <v>0</v>
      </c>
      <c r="X690" s="230"/>
      <c r="Y690" s="230"/>
      <c r="Z690" s="230"/>
      <c r="AA690" s="230"/>
      <c r="AB690" s="232"/>
      <c r="AC690" s="658"/>
      <c r="AD690" s="284"/>
      <c r="AE690" s="267"/>
      <c r="AF690" s="377"/>
      <c r="AG690" s="377"/>
      <c r="AH690" s="377"/>
      <c r="AI690" s="689"/>
      <c r="AJ690" s="18"/>
      <c r="AK690" s="116"/>
      <c r="AL690" s="116"/>
      <c r="AM690" s="116"/>
      <c r="AN690" s="116"/>
      <c r="AO690" s="19"/>
    </row>
    <row r="691" spans="1:41" ht="39.950000000000003" customHeight="1" x14ac:dyDescent="0.2">
      <c r="A691" s="556"/>
      <c r="B691" s="552"/>
      <c r="C691" s="358"/>
      <c r="D691" s="360"/>
      <c r="E691" s="362"/>
      <c r="F691" s="364"/>
      <c r="G691" s="375"/>
      <c r="H691" s="403"/>
      <c r="I691" s="387"/>
      <c r="J691" s="387"/>
      <c r="K691" s="372"/>
      <c r="L691" s="393" t="s">
        <v>776</v>
      </c>
      <c r="M691" s="676">
        <v>0.2</v>
      </c>
      <c r="N691" s="70" t="s">
        <v>43</v>
      </c>
      <c r="O691" s="180">
        <v>0.25</v>
      </c>
      <c r="P691" s="180">
        <v>0.5</v>
      </c>
      <c r="Q691" s="180">
        <v>0.75</v>
      </c>
      <c r="R691" s="182">
        <v>1</v>
      </c>
      <c r="S691" s="14">
        <f t="shared" ref="S691" si="2892">SUM(O691:O691)*M691</f>
        <v>0.05</v>
      </c>
      <c r="T691" s="15">
        <f t="shared" ref="T691" si="2893">SUM(P691:P691)*M691</f>
        <v>0.1</v>
      </c>
      <c r="U691" s="15">
        <f t="shared" ref="U691" si="2894">SUM(Q691:Q691)*M691</f>
        <v>0.15000000000000002</v>
      </c>
      <c r="V691" s="15">
        <f t="shared" ref="V691" si="2895">SUM(R691:R691)*M691</f>
        <v>0.2</v>
      </c>
      <c r="W691" s="103">
        <f t="shared" si="2735"/>
        <v>0.2</v>
      </c>
      <c r="X691" s="230"/>
      <c r="Y691" s="230"/>
      <c r="Z691" s="230"/>
      <c r="AA691" s="230"/>
      <c r="AB691" s="232"/>
      <c r="AC691" s="658"/>
      <c r="AD691" s="284"/>
      <c r="AE691" s="266"/>
      <c r="AF691" s="377" t="str">
        <f>+IF(Q692&gt;Q691,"SUPERADA",IF(Q692=Q691,"EQUILIBRADA",IF(Q692&lt;Q691,"PARA MEJORAR")))</f>
        <v>PARA MEJORAR</v>
      </c>
      <c r="AG691" s="377"/>
      <c r="AH691" s="377"/>
      <c r="AI691" s="689"/>
      <c r="AJ691" s="18"/>
      <c r="AK691" s="116"/>
      <c r="AL691" s="116"/>
      <c r="AM691" s="116"/>
      <c r="AN691" s="116"/>
      <c r="AO691" s="19"/>
    </row>
    <row r="692" spans="1:41" ht="39.950000000000003" customHeight="1" thickBot="1" x14ac:dyDescent="0.25">
      <c r="A692" s="556"/>
      <c r="B692" s="552"/>
      <c r="C692" s="358"/>
      <c r="D692" s="360"/>
      <c r="E692" s="362"/>
      <c r="F692" s="364"/>
      <c r="G692" s="375"/>
      <c r="H692" s="403"/>
      <c r="I692" s="387"/>
      <c r="J692" s="387"/>
      <c r="K692" s="372"/>
      <c r="L692" s="393"/>
      <c r="M692" s="676"/>
      <c r="N692" s="71" t="s">
        <v>49</v>
      </c>
      <c r="O692" s="158">
        <v>0</v>
      </c>
      <c r="P692" s="158">
        <v>0</v>
      </c>
      <c r="Q692" s="158">
        <v>0</v>
      </c>
      <c r="R692" s="159">
        <v>0</v>
      </c>
      <c r="S692" s="9">
        <f t="shared" ref="S692" si="2896">SUM(O692:O692)*M691</f>
        <v>0</v>
      </c>
      <c r="T692" s="10">
        <f t="shared" ref="T692" si="2897">SUM(P692:P692)*M691</f>
        <v>0</v>
      </c>
      <c r="U692" s="10">
        <f t="shared" ref="U692" si="2898">SUM(Q692:Q692)*M691</f>
        <v>0</v>
      </c>
      <c r="V692" s="10">
        <f t="shared" ref="V692" si="2899">SUM(R692:R692)*M691</f>
        <v>0</v>
      </c>
      <c r="W692" s="102">
        <f t="shared" si="2735"/>
        <v>0</v>
      </c>
      <c r="X692" s="230"/>
      <c r="Y692" s="230"/>
      <c r="Z692" s="230"/>
      <c r="AA692" s="230"/>
      <c r="AB692" s="232"/>
      <c r="AC692" s="658"/>
      <c r="AD692" s="284"/>
      <c r="AE692" s="267"/>
      <c r="AF692" s="267"/>
      <c r="AG692" s="267"/>
      <c r="AH692" s="377"/>
      <c r="AI692" s="689"/>
      <c r="AJ692" s="18"/>
      <c r="AK692" s="116"/>
      <c r="AL692" s="116"/>
      <c r="AM692" s="116"/>
      <c r="AN692" s="116"/>
      <c r="AO692" s="19"/>
    </row>
    <row r="693" spans="1:41" ht="39.950000000000003" customHeight="1" x14ac:dyDescent="0.2">
      <c r="A693" s="556"/>
      <c r="B693" s="552"/>
      <c r="C693" s="358"/>
      <c r="D693" s="360"/>
      <c r="E693" s="362"/>
      <c r="F693" s="364"/>
      <c r="G693" s="375"/>
      <c r="H693" s="403"/>
      <c r="I693" s="387"/>
      <c r="J693" s="387"/>
      <c r="K693" s="372"/>
      <c r="L693" s="393" t="s">
        <v>777</v>
      </c>
      <c r="M693" s="676">
        <v>0.15</v>
      </c>
      <c r="N693" s="70" t="s">
        <v>43</v>
      </c>
      <c r="O693" s="180">
        <v>0.25</v>
      </c>
      <c r="P693" s="180">
        <v>0.5</v>
      </c>
      <c r="Q693" s="180">
        <v>0.75</v>
      </c>
      <c r="R693" s="182">
        <v>1</v>
      </c>
      <c r="S693" s="14">
        <f t="shared" ref="S693" si="2900">SUM(O693:O693)*M693</f>
        <v>3.7499999999999999E-2</v>
      </c>
      <c r="T693" s="15">
        <f t="shared" ref="T693" si="2901">SUM(P693:P693)*M693</f>
        <v>7.4999999999999997E-2</v>
      </c>
      <c r="U693" s="15">
        <f t="shared" ref="U693" si="2902">SUM(Q693:Q693)*M693</f>
        <v>0.11249999999999999</v>
      </c>
      <c r="V693" s="15">
        <f t="shared" ref="V693" si="2903">SUM(R693:R693)*M693</f>
        <v>0.15</v>
      </c>
      <c r="W693" s="103">
        <f t="shared" si="2735"/>
        <v>0.15</v>
      </c>
      <c r="X693" s="230"/>
      <c r="Y693" s="230"/>
      <c r="Z693" s="230"/>
      <c r="AA693" s="230"/>
      <c r="AB693" s="232"/>
      <c r="AC693" s="658"/>
      <c r="AD693" s="284"/>
      <c r="AE693" s="266"/>
      <c r="AF693" s="266" t="str">
        <f>+IF(Q694&gt;Q693,"SUPERADA",IF(Q694=Q693,"EQUILIBRADA",IF(Q694&lt;Q693,"PARA MEJORAR")))</f>
        <v>PARA MEJORAR</v>
      </c>
      <c r="AG693" s="266"/>
      <c r="AH693" s="377"/>
      <c r="AI693" s="689"/>
      <c r="AJ693" s="24"/>
      <c r="AK693" s="25"/>
      <c r="AL693" s="25"/>
      <c r="AM693" s="25"/>
      <c r="AN693" s="25"/>
      <c r="AO693" s="26"/>
    </row>
    <row r="694" spans="1:41" ht="39.950000000000003" customHeight="1" thickBot="1" x14ac:dyDescent="0.25">
      <c r="A694" s="556"/>
      <c r="B694" s="552"/>
      <c r="C694" s="358"/>
      <c r="D694" s="360"/>
      <c r="E694" s="362"/>
      <c r="F694" s="364"/>
      <c r="G694" s="375"/>
      <c r="H694" s="403"/>
      <c r="I694" s="387"/>
      <c r="J694" s="387"/>
      <c r="K694" s="372"/>
      <c r="L694" s="393"/>
      <c r="M694" s="676"/>
      <c r="N694" s="71" t="s">
        <v>49</v>
      </c>
      <c r="O694" s="136">
        <v>0</v>
      </c>
      <c r="P694" s="136">
        <v>0</v>
      </c>
      <c r="Q694" s="136">
        <v>0</v>
      </c>
      <c r="R694" s="139">
        <v>0</v>
      </c>
      <c r="S694" s="9">
        <f t="shared" ref="S694" si="2904">SUM(O694:O694)*M693</f>
        <v>0</v>
      </c>
      <c r="T694" s="10">
        <f t="shared" ref="T694" si="2905">SUM(P694:P694)*M693</f>
        <v>0</v>
      </c>
      <c r="U694" s="10">
        <f t="shared" ref="U694" si="2906">SUM(Q694:Q694)*M693</f>
        <v>0</v>
      </c>
      <c r="V694" s="10">
        <f t="shared" ref="V694" si="2907">SUM(R694:R694)*M693</f>
        <v>0</v>
      </c>
      <c r="W694" s="102">
        <f t="shared" si="2735"/>
        <v>0</v>
      </c>
      <c r="X694" s="230"/>
      <c r="Y694" s="230"/>
      <c r="Z694" s="230"/>
      <c r="AA694" s="230"/>
      <c r="AB694" s="232"/>
      <c r="AC694" s="658"/>
      <c r="AD694" s="284"/>
      <c r="AE694" s="267"/>
      <c r="AF694" s="377"/>
      <c r="AG694" s="377"/>
      <c r="AH694" s="377"/>
      <c r="AI694" s="689"/>
      <c r="AJ694" s="18"/>
      <c r="AK694" s="116"/>
      <c r="AL694" s="116"/>
      <c r="AM694" s="116"/>
      <c r="AN694" s="116"/>
      <c r="AO694" s="19"/>
    </row>
    <row r="695" spans="1:41" ht="39.950000000000003" customHeight="1" x14ac:dyDescent="0.2">
      <c r="A695" s="556"/>
      <c r="B695" s="552"/>
      <c r="C695" s="358"/>
      <c r="D695" s="360"/>
      <c r="E695" s="362"/>
      <c r="F695" s="364"/>
      <c r="G695" s="375"/>
      <c r="H695" s="403"/>
      <c r="I695" s="387"/>
      <c r="J695" s="387"/>
      <c r="K695" s="372"/>
      <c r="L695" s="393" t="s">
        <v>778</v>
      </c>
      <c r="M695" s="676">
        <v>0.15</v>
      </c>
      <c r="N695" s="70" t="s">
        <v>43</v>
      </c>
      <c r="O695" s="186">
        <v>0</v>
      </c>
      <c r="P695" s="186">
        <v>0</v>
      </c>
      <c r="Q695" s="186">
        <v>0.5</v>
      </c>
      <c r="R695" s="187">
        <v>1</v>
      </c>
      <c r="S695" s="14">
        <f t="shared" ref="S695" si="2908">SUM(O695:O695)*M695</f>
        <v>0</v>
      </c>
      <c r="T695" s="15">
        <f t="shared" ref="T695" si="2909">SUM(P695:P695)*M695</f>
        <v>0</v>
      </c>
      <c r="U695" s="15">
        <f t="shared" ref="U695" si="2910">SUM(Q695:Q695)*M695</f>
        <v>7.4999999999999997E-2</v>
      </c>
      <c r="V695" s="15">
        <f t="shared" ref="V695" si="2911">SUM(R695:R695)*M695</f>
        <v>0.15</v>
      </c>
      <c r="W695" s="103">
        <f t="shared" si="2735"/>
        <v>0.15</v>
      </c>
      <c r="X695" s="230"/>
      <c r="Y695" s="230"/>
      <c r="Z695" s="230"/>
      <c r="AA695" s="230"/>
      <c r="AB695" s="232"/>
      <c r="AC695" s="658"/>
      <c r="AD695" s="284"/>
      <c r="AE695" s="266"/>
      <c r="AF695" s="377" t="str">
        <f>+IF(Q696&gt;Q695,"SUPERADA",IF(Q696=Q695,"EQUILIBRADA",IF(Q696&lt;Q695,"PARA MEJORAR")))</f>
        <v>PARA MEJORAR</v>
      </c>
      <c r="AG695" s="377"/>
      <c r="AH695" s="377"/>
      <c r="AI695" s="689"/>
      <c r="AJ695" s="18"/>
      <c r="AK695" s="116"/>
      <c r="AL695" s="116"/>
      <c r="AM695" s="116"/>
      <c r="AN695" s="116"/>
      <c r="AO695" s="19"/>
    </row>
    <row r="696" spans="1:41" ht="39.950000000000003" customHeight="1" thickBot="1" x14ac:dyDescent="0.25">
      <c r="A696" s="556"/>
      <c r="B696" s="552"/>
      <c r="C696" s="358"/>
      <c r="D696" s="360"/>
      <c r="E696" s="362"/>
      <c r="F696" s="364"/>
      <c r="G696" s="376"/>
      <c r="H696" s="403"/>
      <c r="I696" s="388"/>
      <c r="J696" s="388"/>
      <c r="K696" s="372"/>
      <c r="L696" s="405"/>
      <c r="M696" s="677"/>
      <c r="N696" s="71" t="s">
        <v>49</v>
      </c>
      <c r="O696" s="136">
        <v>0</v>
      </c>
      <c r="P696" s="136">
        <v>0</v>
      </c>
      <c r="Q696" s="136">
        <v>0</v>
      </c>
      <c r="R696" s="139">
        <v>0</v>
      </c>
      <c r="S696" s="20">
        <f t="shared" ref="S696" si="2912">SUM(O696:O696)*M695</f>
        <v>0</v>
      </c>
      <c r="T696" s="21">
        <f t="shared" ref="T696" si="2913">SUM(P696:P696)*M695</f>
        <v>0</v>
      </c>
      <c r="U696" s="21">
        <f t="shared" ref="U696" si="2914">SUM(Q696:Q696)*M695</f>
        <v>0</v>
      </c>
      <c r="V696" s="21">
        <f t="shared" ref="V696" si="2915">SUM(R696:R696)*M695</f>
        <v>0</v>
      </c>
      <c r="W696" s="104">
        <f t="shared" si="2735"/>
        <v>0</v>
      </c>
      <c r="X696" s="230"/>
      <c r="Y696" s="230"/>
      <c r="Z696" s="230"/>
      <c r="AA696" s="230"/>
      <c r="AB696" s="232"/>
      <c r="AC696" s="658"/>
      <c r="AD696" s="284"/>
      <c r="AE696" s="267"/>
      <c r="AF696" s="377"/>
      <c r="AG696" s="377"/>
      <c r="AH696" s="377"/>
      <c r="AI696" s="689"/>
      <c r="AJ696" s="18"/>
      <c r="AK696" s="116"/>
      <c r="AL696" s="116"/>
      <c r="AM696" s="116"/>
      <c r="AN696" s="116"/>
      <c r="AO696" s="19"/>
    </row>
    <row r="697" spans="1:41" ht="39.950000000000003" customHeight="1" x14ac:dyDescent="0.2">
      <c r="A697" s="556"/>
      <c r="B697" s="552"/>
      <c r="C697" s="357">
        <v>48</v>
      </c>
      <c r="D697" s="359" t="s">
        <v>779</v>
      </c>
      <c r="E697" s="361">
        <v>55</v>
      </c>
      <c r="F697" s="363" t="s">
        <v>780</v>
      </c>
      <c r="G697" s="374" t="s">
        <v>781</v>
      </c>
      <c r="H697" s="409">
        <v>99</v>
      </c>
      <c r="I697" s="386" t="s">
        <v>782</v>
      </c>
      <c r="J697" s="386" t="s">
        <v>750</v>
      </c>
      <c r="K697" s="371">
        <v>0</v>
      </c>
      <c r="L697" s="392" t="s">
        <v>783</v>
      </c>
      <c r="M697" s="678">
        <v>0.7</v>
      </c>
      <c r="N697" s="73" t="s">
        <v>43</v>
      </c>
      <c r="O697" s="176">
        <v>0.25</v>
      </c>
      <c r="P697" s="176">
        <v>0.5</v>
      </c>
      <c r="Q697" s="176">
        <v>0.75</v>
      </c>
      <c r="R697" s="178">
        <v>1</v>
      </c>
      <c r="S697" s="6">
        <f t="shared" ref="S697" si="2916">SUM(O697:O697)*M697</f>
        <v>0.17499999999999999</v>
      </c>
      <c r="T697" s="7">
        <f t="shared" ref="T697" si="2917">SUM(P697:P697)*M697</f>
        <v>0.35</v>
      </c>
      <c r="U697" s="7">
        <f t="shared" ref="U697" si="2918">SUM(Q697:Q697)*M697</f>
        <v>0.52499999999999991</v>
      </c>
      <c r="V697" s="7">
        <f t="shared" ref="V697" si="2919">SUM(R697:R697)*M697</f>
        <v>0.7</v>
      </c>
      <c r="W697" s="101">
        <f t="shared" si="2735"/>
        <v>0.7</v>
      </c>
      <c r="X697" s="229">
        <f>+S698+S700</f>
        <v>0</v>
      </c>
      <c r="Y697" s="229">
        <f>+T698+T700</f>
        <v>0</v>
      </c>
      <c r="Z697" s="229">
        <f>+U698+U700</f>
        <v>0</v>
      </c>
      <c r="AA697" s="229">
        <f>+V698+V700</f>
        <v>0</v>
      </c>
      <c r="AB697" s="231">
        <f>+W698+W700</f>
        <v>0</v>
      </c>
      <c r="AC697" s="658"/>
      <c r="AD697" s="284"/>
      <c r="AE697" s="266"/>
      <c r="AF697" s="377" t="str">
        <f>+IF(Q698&gt;Q697,"SUPERADA",IF(Q698=Q697,"EQUILIBRADA",IF(Q698&lt;Q697,"PARA MEJORAR")))</f>
        <v>PARA MEJORAR</v>
      </c>
      <c r="AG697" s="377" t="str">
        <f>IF(COUNTIF(AF697:AF700,"PARA MEJORAR")&gt;=1,"PARA MEJORAR","BIEN")</f>
        <v>PARA MEJORAR</v>
      </c>
      <c r="AH697" s="377" t="str">
        <f>IF(COUNTIF(AG697:AG700,"PARA MEJORAR")&gt;=1,"PARA MEJORAR","BIEN")</f>
        <v>PARA MEJORAR</v>
      </c>
      <c r="AI697" s="689"/>
      <c r="AJ697" s="18"/>
      <c r="AK697" s="116"/>
      <c r="AL697" s="116"/>
      <c r="AM697" s="116"/>
      <c r="AN697" s="116"/>
      <c r="AO697" s="19"/>
    </row>
    <row r="698" spans="1:41" ht="39.950000000000003" customHeight="1" thickBot="1" x14ac:dyDescent="0.25">
      <c r="A698" s="556"/>
      <c r="B698" s="552"/>
      <c r="C698" s="358"/>
      <c r="D698" s="360"/>
      <c r="E698" s="362"/>
      <c r="F698" s="364"/>
      <c r="G698" s="375"/>
      <c r="H698" s="403"/>
      <c r="I698" s="387"/>
      <c r="J698" s="387"/>
      <c r="K698" s="372"/>
      <c r="L698" s="393"/>
      <c r="M698" s="676"/>
      <c r="N698" s="71" t="s">
        <v>49</v>
      </c>
      <c r="O698" s="136">
        <v>0</v>
      </c>
      <c r="P698" s="136">
        <v>0</v>
      </c>
      <c r="Q698" s="136">
        <v>0</v>
      </c>
      <c r="R698" s="139">
        <v>0</v>
      </c>
      <c r="S698" s="9">
        <f t="shared" ref="S698" si="2920">SUM(O698:O698)*M697</f>
        <v>0</v>
      </c>
      <c r="T698" s="10">
        <f t="shared" ref="T698" si="2921">SUM(P698:P698)*M697</f>
        <v>0</v>
      </c>
      <c r="U698" s="10">
        <f t="shared" ref="U698" si="2922">SUM(Q698:Q698)*M697</f>
        <v>0</v>
      </c>
      <c r="V698" s="10">
        <f t="shared" ref="V698" si="2923">SUM(R698:R698)*M697</f>
        <v>0</v>
      </c>
      <c r="W698" s="102">
        <f t="shared" si="2735"/>
        <v>0</v>
      </c>
      <c r="X698" s="230"/>
      <c r="Y698" s="230"/>
      <c r="Z698" s="230"/>
      <c r="AA698" s="230"/>
      <c r="AB698" s="232"/>
      <c r="AC698" s="658"/>
      <c r="AD698" s="284"/>
      <c r="AE698" s="267"/>
      <c r="AF698" s="377"/>
      <c r="AG698" s="377"/>
      <c r="AH698" s="377"/>
      <c r="AI698" s="689"/>
      <c r="AJ698" s="18"/>
      <c r="AK698" s="116"/>
      <c r="AL698" s="116"/>
      <c r="AM698" s="116"/>
      <c r="AN698" s="116"/>
      <c r="AO698" s="19"/>
    </row>
    <row r="699" spans="1:41" ht="39.950000000000003" customHeight="1" x14ac:dyDescent="0.2">
      <c r="A699" s="556"/>
      <c r="B699" s="552"/>
      <c r="C699" s="358"/>
      <c r="D699" s="360"/>
      <c r="E699" s="362"/>
      <c r="F699" s="364"/>
      <c r="G699" s="375"/>
      <c r="H699" s="403"/>
      <c r="I699" s="387"/>
      <c r="J699" s="387"/>
      <c r="K699" s="372"/>
      <c r="L699" s="393" t="s">
        <v>784</v>
      </c>
      <c r="M699" s="676">
        <v>0.3</v>
      </c>
      <c r="N699" s="70" t="s">
        <v>43</v>
      </c>
      <c r="O699" s="186">
        <v>0</v>
      </c>
      <c r="P699" s="186">
        <v>0</v>
      </c>
      <c r="Q699" s="186">
        <v>0.5</v>
      </c>
      <c r="R699" s="187">
        <v>1</v>
      </c>
      <c r="S699" s="14">
        <f t="shared" ref="S699" si="2924">SUM(O699:O699)*M699</f>
        <v>0</v>
      </c>
      <c r="T699" s="15">
        <f t="shared" ref="T699" si="2925">SUM(P699:P699)*M699</f>
        <v>0</v>
      </c>
      <c r="U699" s="15">
        <f t="shared" ref="U699" si="2926">SUM(Q699:Q699)*M699</f>
        <v>0.15</v>
      </c>
      <c r="V699" s="15">
        <f t="shared" ref="V699" si="2927">SUM(R699:R699)*M699</f>
        <v>0.3</v>
      </c>
      <c r="W699" s="103">
        <f t="shared" si="2735"/>
        <v>0.3</v>
      </c>
      <c r="X699" s="230"/>
      <c r="Y699" s="230"/>
      <c r="Z699" s="230"/>
      <c r="AA699" s="230"/>
      <c r="AB699" s="232"/>
      <c r="AC699" s="658"/>
      <c r="AD699" s="284"/>
      <c r="AE699" s="266"/>
      <c r="AF699" s="377" t="str">
        <f>+IF(Q700&gt;Q699,"SUPERADA",IF(Q700=Q699,"EQUILIBRADA",IF(Q700&lt;Q699,"PARA MEJORAR")))</f>
        <v>PARA MEJORAR</v>
      </c>
      <c r="AG699" s="377"/>
      <c r="AH699" s="377"/>
      <c r="AI699" s="689"/>
      <c r="AJ699" s="18"/>
      <c r="AK699" s="116"/>
      <c r="AL699" s="116"/>
      <c r="AM699" s="116"/>
      <c r="AN699" s="116"/>
      <c r="AO699" s="19"/>
    </row>
    <row r="700" spans="1:41" ht="39.950000000000003" customHeight="1" thickBot="1" x14ac:dyDescent="0.25">
      <c r="A700" s="556"/>
      <c r="B700" s="552"/>
      <c r="C700" s="367"/>
      <c r="D700" s="368"/>
      <c r="E700" s="369"/>
      <c r="F700" s="370"/>
      <c r="G700" s="376"/>
      <c r="H700" s="404"/>
      <c r="I700" s="388"/>
      <c r="J700" s="388"/>
      <c r="K700" s="373"/>
      <c r="L700" s="405"/>
      <c r="M700" s="677"/>
      <c r="N700" s="72" t="s">
        <v>49</v>
      </c>
      <c r="O700" s="138">
        <v>0</v>
      </c>
      <c r="P700" s="138">
        <v>0</v>
      </c>
      <c r="Q700" s="138">
        <v>0</v>
      </c>
      <c r="R700" s="140">
        <v>0</v>
      </c>
      <c r="S700" s="20">
        <f t="shared" ref="S700" si="2928">SUM(O700:O700)*M699</f>
        <v>0</v>
      </c>
      <c r="T700" s="21">
        <f t="shared" ref="T700" si="2929">SUM(P700:P700)*M699</f>
        <v>0</v>
      </c>
      <c r="U700" s="21">
        <f t="shared" ref="U700" si="2930">SUM(Q700:Q700)*M699</f>
        <v>0</v>
      </c>
      <c r="V700" s="21">
        <f t="shared" ref="V700" si="2931">SUM(R700:R700)*M699</f>
        <v>0</v>
      </c>
      <c r="W700" s="104">
        <f t="shared" si="2735"/>
        <v>0</v>
      </c>
      <c r="X700" s="233"/>
      <c r="Y700" s="233"/>
      <c r="Z700" s="233"/>
      <c r="AA700" s="233"/>
      <c r="AB700" s="234"/>
      <c r="AC700" s="658"/>
      <c r="AD700" s="285"/>
      <c r="AE700" s="267"/>
      <c r="AF700" s="267"/>
      <c r="AG700" s="377"/>
      <c r="AH700" s="377"/>
      <c r="AI700" s="689"/>
      <c r="AJ700" s="18"/>
      <c r="AK700" s="116"/>
      <c r="AL700" s="116"/>
      <c r="AM700" s="116"/>
      <c r="AN700" s="116"/>
      <c r="AO700" s="19"/>
    </row>
    <row r="701" spans="1:41" ht="39.950000000000003" customHeight="1" x14ac:dyDescent="0.2">
      <c r="A701" s="556"/>
      <c r="B701" s="552"/>
      <c r="C701" s="357">
        <v>49</v>
      </c>
      <c r="D701" s="359" t="s">
        <v>785</v>
      </c>
      <c r="E701" s="361">
        <v>56</v>
      </c>
      <c r="F701" s="363" t="s">
        <v>786</v>
      </c>
      <c r="G701" s="374" t="s">
        <v>787</v>
      </c>
      <c r="H701" s="409">
        <v>100</v>
      </c>
      <c r="I701" s="407" t="s">
        <v>788</v>
      </c>
      <c r="J701" s="407" t="s">
        <v>789</v>
      </c>
      <c r="K701" s="371">
        <v>0</v>
      </c>
      <c r="L701" s="241" t="s">
        <v>790</v>
      </c>
      <c r="M701" s="243">
        <v>0.25</v>
      </c>
      <c r="N701" s="73" t="s">
        <v>43</v>
      </c>
      <c r="O701" s="186">
        <v>1</v>
      </c>
      <c r="P701" s="186">
        <v>1</v>
      </c>
      <c r="Q701" s="186">
        <v>1</v>
      </c>
      <c r="R701" s="187">
        <v>1</v>
      </c>
      <c r="S701" s="6">
        <f t="shared" ref="S701" si="2932">SUM(O701:O701)*M701</f>
        <v>0.25</v>
      </c>
      <c r="T701" s="7">
        <f t="shared" ref="T701" si="2933">SUM(P701:P701)*M701</f>
        <v>0.25</v>
      </c>
      <c r="U701" s="7">
        <f t="shared" ref="U701" si="2934">SUM(Q701:Q701)*M701</f>
        <v>0.25</v>
      </c>
      <c r="V701" s="7">
        <f t="shared" ref="V701" si="2935">SUM(R701:R701)*M701</f>
        <v>0.25</v>
      </c>
      <c r="W701" s="101">
        <f t="shared" si="2735"/>
        <v>0.25</v>
      </c>
      <c r="X701" s="229">
        <f>+S702+S706+S708+S704</f>
        <v>0</v>
      </c>
      <c r="Y701" s="229">
        <f>+T702+T706+T708+T704</f>
        <v>0</v>
      </c>
      <c r="Z701" s="229">
        <f>+U702+U706+U708+U704</f>
        <v>0</v>
      </c>
      <c r="AA701" s="229">
        <f>+V702+V706+V708+V704</f>
        <v>0</v>
      </c>
      <c r="AB701" s="231">
        <f>+W702+W706+W708+W704</f>
        <v>0</v>
      </c>
      <c r="AC701" s="658"/>
      <c r="AD701" s="283" t="s">
        <v>791</v>
      </c>
      <c r="AE701" s="266"/>
      <c r="AF701" s="266" t="str">
        <f>+IF(Q702&gt;Q701,"SUPERADA",IF(Q702=Q701,"EQUILIBRADA",IF(Q702&lt;Q701,"PARA MEJORAR")))</f>
        <v>PARA MEJORAR</v>
      </c>
      <c r="AG701" s="377" t="str">
        <f>IF(COUNTIF(AF701:AF708,"PARA MEJORAR")&gt;=1,"PARA MEJORAR","BIEN")</f>
        <v>PARA MEJORAR</v>
      </c>
      <c r="AH701" s="377" t="str">
        <f>IF(COUNTIF(AG701:AG708,"PARA MEJORAR")&gt;=1,"PARA MEJORAR","BIEN")</f>
        <v>PARA MEJORAR</v>
      </c>
      <c r="AI701" s="689"/>
      <c r="AJ701" s="18"/>
      <c r="AK701" s="116"/>
      <c r="AL701" s="116"/>
      <c r="AM701" s="116"/>
      <c r="AN701" s="116"/>
      <c r="AO701" s="19"/>
    </row>
    <row r="702" spans="1:41" ht="39.950000000000003" customHeight="1" thickBot="1" x14ac:dyDescent="0.25">
      <c r="A702" s="556"/>
      <c r="B702" s="552"/>
      <c r="C702" s="358"/>
      <c r="D702" s="360"/>
      <c r="E702" s="362"/>
      <c r="F702" s="364"/>
      <c r="G702" s="375"/>
      <c r="H702" s="403"/>
      <c r="I702" s="407"/>
      <c r="J702" s="407"/>
      <c r="K702" s="372"/>
      <c r="L702" s="560"/>
      <c r="M702" s="561"/>
      <c r="N702" s="71" t="s">
        <v>49</v>
      </c>
      <c r="O702" s="136">
        <v>0</v>
      </c>
      <c r="P702" s="136">
        <v>0</v>
      </c>
      <c r="Q702" s="136">
        <v>0</v>
      </c>
      <c r="R702" s="139">
        <v>0</v>
      </c>
      <c r="S702" s="9">
        <f t="shared" ref="S702" si="2936">SUM(O702:O702)*M701</f>
        <v>0</v>
      </c>
      <c r="T702" s="10">
        <f t="shared" ref="T702" si="2937">SUM(P702:P702)*M701</f>
        <v>0</v>
      </c>
      <c r="U702" s="10">
        <f t="shared" ref="U702" si="2938">SUM(Q702:Q702)*M701</f>
        <v>0</v>
      </c>
      <c r="V702" s="10">
        <f t="shared" ref="V702" si="2939">SUM(R702:R702)*M701</f>
        <v>0</v>
      </c>
      <c r="W702" s="102">
        <f t="shared" si="2735"/>
        <v>0</v>
      </c>
      <c r="X702" s="230"/>
      <c r="Y702" s="230"/>
      <c r="Z702" s="230"/>
      <c r="AA702" s="230"/>
      <c r="AB702" s="232"/>
      <c r="AC702" s="658"/>
      <c r="AD702" s="284"/>
      <c r="AE702" s="267"/>
      <c r="AF702" s="377"/>
      <c r="AG702" s="377"/>
      <c r="AH702" s="377"/>
      <c r="AI702" s="689"/>
      <c r="AJ702" s="18"/>
      <c r="AK702" s="116"/>
      <c r="AL702" s="116"/>
      <c r="AM702" s="116"/>
      <c r="AN702" s="116"/>
      <c r="AO702" s="19"/>
    </row>
    <row r="703" spans="1:41" ht="39.950000000000003" customHeight="1" x14ac:dyDescent="0.2">
      <c r="A703" s="556"/>
      <c r="B703" s="552"/>
      <c r="C703" s="358"/>
      <c r="D703" s="360"/>
      <c r="E703" s="362"/>
      <c r="F703" s="364"/>
      <c r="G703" s="375"/>
      <c r="H703" s="403"/>
      <c r="I703" s="407"/>
      <c r="J703" s="407"/>
      <c r="K703" s="372"/>
      <c r="L703" s="240" t="s">
        <v>792</v>
      </c>
      <c r="M703" s="242">
        <v>0.25</v>
      </c>
      <c r="N703" s="70" t="s">
        <v>43</v>
      </c>
      <c r="O703" s="186">
        <v>0</v>
      </c>
      <c r="P703" s="186">
        <v>1</v>
      </c>
      <c r="Q703" s="186">
        <v>1</v>
      </c>
      <c r="R703" s="187">
        <v>1</v>
      </c>
      <c r="S703" s="14">
        <f t="shared" ref="S703" si="2940">SUM(O703:O703)*M703</f>
        <v>0</v>
      </c>
      <c r="T703" s="15">
        <f t="shared" ref="T703" si="2941">SUM(P703:P703)*M703</f>
        <v>0.25</v>
      </c>
      <c r="U703" s="15">
        <f t="shared" ref="U703" si="2942">SUM(Q703:Q703)*M703</f>
        <v>0.25</v>
      </c>
      <c r="V703" s="15">
        <f t="shared" ref="V703" si="2943">SUM(R703:R703)*M703</f>
        <v>0.25</v>
      </c>
      <c r="W703" s="103">
        <f t="shared" si="2735"/>
        <v>0.25</v>
      </c>
      <c r="X703" s="230"/>
      <c r="Y703" s="230"/>
      <c r="Z703" s="230"/>
      <c r="AA703" s="230"/>
      <c r="AB703" s="232"/>
      <c r="AC703" s="658"/>
      <c r="AD703" s="284"/>
      <c r="AE703" s="266"/>
      <c r="AF703" s="377" t="str">
        <f>+IF(Q704&gt;Q703,"SUPERADA",IF(Q704=Q703,"EQUILIBRADA",IF(Q704&lt;Q703,"PARA MEJORAR")))</f>
        <v>PARA MEJORAR</v>
      </c>
      <c r="AG703" s="377"/>
      <c r="AH703" s="377"/>
      <c r="AI703" s="689"/>
      <c r="AJ703" s="18"/>
      <c r="AK703" s="116"/>
      <c r="AL703" s="116"/>
      <c r="AM703" s="116"/>
      <c r="AN703" s="116"/>
      <c r="AO703" s="19"/>
    </row>
    <row r="704" spans="1:41" ht="39.950000000000003" customHeight="1" thickBot="1" x14ac:dyDescent="0.25">
      <c r="A704" s="556"/>
      <c r="B704" s="552"/>
      <c r="C704" s="358"/>
      <c r="D704" s="360"/>
      <c r="E704" s="362"/>
      <c r="F704" s="364"/>
      <c r="G704" s="375"/>
      <c r="H704" s="403"/>
      <c r="I704" s="407"/>
      <c r="J704" s="407"/>
      <c r="K704" s="372"/>
      <c r="L704" s="560"/>
      <c r="M704" s="561"/>
      <c r="N704" s="71" t="s">
        <v>49</v>
      </c>
      <c r="O704" s="136">
        <v>0</v>
      </c>
      <c r="P704" s="136">
        <v>0</v>
      </c>
      <c r="Q704" s="136">
        <v>0</v>
      </c>
      <c r="R704" s="139">
        <v>0</v>
      </c>
      <c r="S704" s="9">
        <f t="shared" ref="S704" si="2944">SUM(O704:O704)*M703</f>
        <v>0</v>
      </c>
      <c r="T704" s="10">
        <f t="shared" ref="T704" si="2945">SUM(P704:P704)*M703</f>
        <v>0</v>
      </c>
      <c r="U704" s="10">
        <f t="shared" ref="U704" si="2946">SUM(Q704:Q704)*M703</f>
        <v>0</v>
      </c>
      <c r="V704" s="10">
        <f t="shared" ref="V704" si="2947">SUM(R704:R704)*M703</f>
        <v>0</v>
      </c>
      <c r="W704" s="102">
        <f t="shared" si="2735"/>
        <v>0</v>
      </c>
      <c r="X704" s="230"/>
      <c r="Y704" s="230"/>
      <c r="Z704" s="230"/>
      <c r="AA704" s="230"/>
      <c r="AB704" s="232"/>
      <c r="AC704" s="658"/>
      <c r="AD704" s="284"/>
      <c r="AE704" s="267"/>
      <c r="AF704" s="377"/>
      <c r="AG704" s="377"/>
      <c r="AH704" s="377"/>
      <c r="AI704" s="689"/>
      <c r="AJ704" s="18"/>
      <c r="AK704" s="116"/>
      <c r="AL704" s="116"/>
      <c r="AM704" s="116"/>
      <c r="AN704" s="116"/>
      <c r="AO704" s="19"/>
    </row>
    <row r="705" spans="1:41" ht="39.950000000000003" customHeight="1" x14ac:dyDescent="0.2">
      <c r="A705" s="556"/>
      <c r="B705" s="552"/>
      <c r="C705" s="358"/>
      <c r="D705" s="360"/>
      <c r="E705" s="362"/>
      <c r="F705" s="364"/>
      <c r="G705" s="375"/>
      <c r="H705" s="403"/>
      <c r="I705" s="407"/>
      <c r="J705" s="407"/>
      <c r="K705" s="372"/>
      <c r="L705" s="240" t="s">
        <v>793</v>
      </c>
      <c r="M705" s="242">
        <v>0.25</v>
      </c>
      <c r="N705" s="70" t="s">
        <v>43</v>
      </c>
      <c r="O705" s="186">
        <v>0</v>
      </c>
      <c r="P705" s="186">
        <v>0</v>
      </c>
      <c r="Q705" s="186">
        <v>1</v>
      </c>
      <c r="R705" s="187">
        <v>1</v>
      </c>
      <c r="S705" s="14">
        <f t="shared" ref="S705" si="2948">SUM(O705:O705)*M705</f>
        <v>0</v>
      </c>
      <c r="T705" s="15">
        <f t="shared" ref="T705" si="2949">SUM(P705:P705)*M705</f>
        <v>0</v>
      </c>
      <c r="U705" s="15">
        <f t="shared" ref="U705" si="2950">SUM(Q705:Q705)*M705</f>
        <v>0.25</v>
      </c>
      <c r="V705" s="15">
        <f t="shared" ref="V705" si="2951">SUM(R705:R705)*M705</f>
        <v>0.25</v>
      </c>
      <c r="W705" s="103">
        <f t="shared" si="2735"/>
        <v>0.25</v>
      </c>
      <c r="X705" s="230"/>
      <c r="Y705" s="230"/>
      <c r="Z705" s="230"/>
      <c r="AA705" s="230"/>
      <c r="AB705" s="232"/>
      <c r="AC705" s="658"/>
      <c r="AD705" s="284"/>
      <c r="AE705" s="266"/>
      <c r="AF705" s="377" t="str">
        <f>+IF(Q706&gt;Q705,"SUPERADA",IF(Q706=Q705,"EQUILIBRADA",IF(Q706&lt;Q705,"PARA MEJORAR")))</f>
        <v>PARA MEJORAR</v>
      </c>
      <c r="AG705" s="377"/>
      <c r="AH705" s="377"/>
      <c r="AI705" s="689"/>
      <c r="AJ705" s="18"/>
      <c r="AK705" s="116"/>
      <c r="AL705" s="116"/>
      <c r="AM705" s="116"/>
      <c r="AN705" s="116"/>
      <c r="AO705" s="19"/>
    </row>
    <row r="706" spans="1:41" ht="39.950000000000003" customHeight="1" thickBot="1" x14ac:dyDescent="0.25">
      <c r="A706" s="556"/>
      <c r="B706" s="552"/>
      <c r="C706" s="358"/>
      <c r="D706" s="360"/>
      <c r="E706" s="362"/>
      <c r="F706" s="364"/>
      <c r="G706" s="375"/>
      <c r="H706" s="403"/>
      <c r="I706" s="407"/>
      <c r="J706" s="407"/>
      <c r="K706" s="372"/>
      <c r="L706" s="560"/>
      <c r="M706" s="561"/>
      <c r="N706" s="71" t="s">
        <v>49</v>
      </c>
      <c r="O706" s="136">
        <v>0</v>
      </c>
      <c r="P706" s="136">
        <v>0</v>
      </c>
      <c r="Q706" s="136">
        <v>0</v>
      </c>
      <c r="R706" s="139">
        <v>0</v>
      </c>
      <c r="S706" s="9">
        <f t="shared" ref="S706" si="2952">SUM(O706:O706)*M705</f>
        <v>0</v>
      </c>
      <c r="T706" s="10">
        <f t="shared" ref="T706" si="2953">SUM(P706:P706)*M705</f>
        <v>0</v>
      </c>
      <c r="U706" s="10">
        <f t="shared" ref="U706" si="2954">SUM(Q706:Q706)*M705</f>
        <v>0</v>
      </c>
      <c r="V706" s="10">
        <f t="shared" ref="V706" si="2955">SUM(R706:R706)*M705</f>
        <v>0</v>
      </c>
      <c r="W706" s="102">
        <f t="shared" si="2735"/>
        <v>0</v>
      </c>
      <c r="X706" s="230"/>
      <c r="Y706" s="230"/>
      <c r="Z706" s="230"/>
      <c r="AA706" s="230"/>
      <c r="AB706" s="232"/>
      <c r="AC706" s="658"/>
      <c r="AD706" s="284"/>
      <c r="AE706" s="267"/>
      <c r="AF706" s="377"/>
      <c r="AG706" s="377"/>
      <c r="AH706" s="377"/>
      <c r="AI706" s="689"/>
      <c r="AJ706" s="18"/>
      <c r="AK706" s="116"/>
      <c r="AL706" s="116"/>
      <c r="AM706" s="116"/>
      <c r="AN706" s="116"/>
      <c r="AO706" s="19"/>
    </row>
    <row r="707" spans="1:41" ht="39.950000000000003" customHeight="1" x14ac:dyDescent="0.2">
      <c r="A707" s="556"/>
      <c r="B707" s="552"/>
      <c r="C707" s="358"/>
      <c r="D707" s="360"/>
      <c r="E707" s="362"/>
      <c r="F707" s="364"/>
      <c r="G707" s="375"/>
      <c r="H707" s="403"/>
      <c r="I707" s="407"/>
      <c r="J707" s="407"/>
      <c r="K707" s="372"/>
      <c r="L707" s="240" t="s">
        <v>794</v>
      </c>
      <c r="M707" s="242">
        <v>0.25</v>
      </c>
      <c r="N707" s="70" t="s">
        <v>43</v>
      </c>
      <c r="O707" s="186">
        <v>0</v>
      </c>
      <c r="P707" s="186">
        <v>0</v>
      </c>
      <c r="Q707" s="186">
        <v>0</v>
      </c>
      <c r="R707" s="187">
        <v>1</v>
      </c>
      <c r="S707" s="14">
        <f t="shared" ref="S707" si="2956">SUM(O707:O707)*M707</f>
        <v>0</v>
      </c>
      <c r="T707" s="15">
        <f t="shared" ref="T707" si="2957">SUM(P707:P707)*M707</f>
        <v>0</v>
      </c>
      <c r="U707" s="15">
        <f t="shared" ref="U707" si="2958">SUM(Q707:Q707)*M707</f>
        <v>0</v>
      </c>
      <c r="V707" s="15">
        <f t="shared" ref="V707" si="2959">SUM(R707:R707)*M707</f>
        <v>0.25</v>
      </c>
      <c r="W707" s="103">
        <f t="shared" si="2735"/>
        <v>0.25</v>
      </c>
      <c r="X707" s="230"/>
      <c r="Y707" s="230"/>
      <c r="Z707" s="230"/>
      <c r="AA707" s="230"/>
      <c r="AB707" s="232"/>
      <c r="AC707" s="658"/>
      <c r="AD707" s="284"/>
      <c r="AE707" s="266"/>
      <c r="AF707" s="377" t="str">
        <f>+IF(Q708&gt;Q707,"SUPERADA",IF(Q708=Q707,"EQUILIBRADA",IF(Q708&lt;Q707,"PARA MEJORAR")))</f>
        <v>EQUILIBRADA</v>
      </c>
      <c r="AG707" s="377"/>
      <c r="AH707" s="377"/>
      <c r="AI707" s="689"/>
      <c r="AJ707" s="18"/>
      <c r="AK707" s="116"/>
      <c r="AL707" s="116"/>
      <c r="AM707" s="116"/>
      <c r="AN707" s="116"/>
      <c r="AO707" s="19"/>
    </row>
    <row r="708" spans="1:41" ht="39.950000000000003" customHeight="1" thickBot="1" x14ac:dyDescent="0.25">
      <c r="A708" s="556"/>
      <c r="B708" s="552"/>
      <c r="C708" s="358"/>
      <c r="D708" s="360"/>
      <c r="E708" s="362"/>
      <c r="F708" s="364"/>
      <c r="G708" s="376"/>
      <c r="H708" s="404"/>
      <c r="I708" s="408"/>
      <c r="J708" s="408"/>
      <c r="K708" s="373"/>
      <c r="L708" s="576"/>
      <c r="M708" s="672"/>
      <c r="N708" s="72" t="s">
        <v>49</v>
      </c>
      <c r="O708" s="138">
        <v>0</v>
      </c>
      <c r="P708" s="138">
        <v>0</v>
      </c>
      <c r="Q708" s="138">
        <v>0</v>
      </c>
      <c r="R708" s="140">
        <v>0</v>
      </c>
      <c r="S708" s="20">
        <f t="shared" ref="S708" si="2960">SUM(O708:O708)*M707</f>
        <v>0</v>
      </c>
      <c r="T708" s="21">
        <f t="shared" ref="T708" si="2961">SUM(P708:P708)*M707</f>
        <v>0</v>
      </c>
      <c r="U708" s="21">
        <f t="shared" ref="U708" si="2962">SUM(Q708:Q708)*M707</f>
        <v>0</v>
      </c>
      <c r="V708" s="21">
        <f t="shared" ref="V708" si="2963">SUM(R708:R708)*M707</f>
        <v>0</v>
      </c>
      <c r="W708" s="104">
        <f t="shared" si="2735"/>
        <v>0</v>
      </c>
      <c r="X708" s="233"/>
      <c r="Y708" s="233"/>
      <c r="Z708" s="233"/>
      <c r="AA708" s="233"/>
      <c r="AB708" s="234"/>
      <c r="AC708" s="658"/>
      <c r="AD708" s="284"/>
      <c r="AE708" s="267"/>
      <c r="AF708" s="267"/>
      <c r="AG708" s="377"/>
      <c r="AH708" s="377"/>
      <c r="AI708" s="689"/>
      <c r="AJ708" s="18"/>
      <c r="AK708" s="116"/>
      <c r="AL708" s="116"/>
      <c r="AM708" s="116"/>
      <c r="AN708" s="116"/>
      <c r="AO708" s="19"/>
    </row>
    <row r="709" spans="1:41" ht="39.950000000000003" customHeight="1" x14ac:dyDescent="0.2">
      <c r="A709" s="556"/>
      <c r="B709" s="552"/>
      <c r="C709" s="358"/>
      <c r="D709" s="360"/>
      <c r="E709" s="362"/>
      <c r="F709" s="364"/>
      <c r="G709" s="374" t="s">
        <v>795</v>
      </c>
      <c r="H709" s="409">
        <v>101</v>
      </c>
      <c r="I709" s="406" t="s">
        <v>796</v>
      </c>
      <c r="J709" s="406" t="s">
        <v>797</v>
      </c>
      <c r="K709" s="371">
        <v>0</v>
      </c>
      <c r="L709" s="675" t="s">
        <v>798</v>
      </c>
      <c r="M709" s="243">
        <v>0.24</v>
      </c>
      <c r="N709" s="73" t="s">
        <v>43</v>
      </c>
      <c r="O709" s="180">
        <v>1</v>
      </c>
      <c r="P709" s="180">
        <v>1</v>
      </c>
      <c r="Q709" s="180">
        <v>1</v>
      </c>
      <c r="R709" s="182">
        <v>1</v>
      </c>
      <c r="S709" s="6">
        <f t="shared" ref="S709" si="2964">SUM(O709:O709)*M709</f>
        <v>0.24</v>
      </c>
      <c r="T709" s="7">
        <f t="shared" ref="T709" si="2965">SUM(P709:P709)*M709</f>
        <v>0.24</v>
      </c>
      <c r="U709" s="7">
        <f t="shared" ref="U709" si="2966">SUM(Q709:Q709)*M709</f>
        <v>0.24</v>
      </c>
      <c r="V709" s="7">
        <f t="shared" ref="V709" si="2967">SUM(R709:R709)*M709</f>
        <v>0.24</v>
      </c>
      <c r="W709" s="101">
        <f t="shared" si="2735"/>
        <v>0.24</v>
      </c>
      <c r="X709" s="229">
        <f>+S710+S714+S718+S712+S716</f>
        <v>0</v>
      </c>
      <c r="Y709" s="229">
        <f>+T710+T714+T718+T712+T716</f>
        <v>0</v>
      </c>
      <c r="Z709" s="229">
        <f>+U710+U714+U718+U712+U716</f>
        <v>0</v>
      </c>
      <c r="AA709" s="229">
        <f>+V710+V714+V718+V712+V716</f>
        <v>0</v>
      </c>
      <c r="AB709" s="231">
        <f>+W710+W714+W718+W712+W716</f>
        <v>0</v>
      </c>
      <c r="AC709" s="658"/>
      <c r="AD709" s="284"/>
      <c r="AE709" s="266"/>
      <c r="AF709" s="266" t="str">
        <f>+IF(Q710&gt;Q709,"SUPERADA",IF(Q710=Q709,"EQUILIBRADA",IF(Q710&lt;Q709,"PARA MEJORAR")))</f>
        <v>PARA MEJORAR</v>
      </c>
      <c r="AG709" s="377" t="str">
        <f>IF(COUNTIF(AF709:AF718,"PARA MEJORAR")&gt;=1,"PARA MEJORAR","BIEN")</f>
        <v>PARA MEJORAR</v>
      </c>
      <c r="AH709" s="377"/>
      <c r="AI709" s="689"/>
      <c r="AJ709" s="18"/>
      <c r="AK709" s="116"/>
      <c r="AL709" s="116"/>
      <c r="AM709" s="116"/>
      <c r="AN709" s="116"/>
      <c r="AO709" s="19"/>
    </row>
    <row r="710" spans="1:41" ht="39.950000000000003" customHeight="1" thickBot="1" x14ac:dyDescent="0.25">
      <c r="A710" s="556"/>
      <c r="B710" s="552"/>
      <c r="C710" s="358"/>
      <c r="D710" s="360"/>
      <c r="E710" s="362"/>
      <c r="F710" s="364"/>
      <c r="G710" s="375"/>
      <c r="H710" s="403"/>
      <c r="I710" s="407"/>
      <c r="J710" s="407"/>
      <c r="K710" s="372"/>
      <c r="L710" s="674"/>
      <c r="M710" s="561"/>
      <c r="N710" s="71" t="s">
        <v>49</v>
      </c>
      <c r="O710" s="136">
        <v>0</v>
      </c>
      <c r="P710" s="136">
        <v>0</v>
      </c>
      <c r="Q710" s="136">
        <v>0</v>
      </c>
      <c r="R710" s="139">
        <v>0</v>
      </c>
      <c r="S710" s="9">
        <f t="shared" ref="S710" si="2968">SUM(O710:O710)*M709</f>
        <v>0</v>
      </c>
      <c r="T710" s="10">
        <f t="shared" ref="T710" si="2969">SUM(P710:P710)*M709</f>
        <v>0</v>
      </c>
      <c r="U710" s="10">
        <f t="shared" ref="U710" si="2970">SUM(Q710:Q710)*M709</f>
        <v>0</v>
      </c>
      <c r="V710" s="10">
        <f t="shared" ref="V710" si="2971">SUM(R710:R710)*M709</f>
        <v>0</v>
      </c>
      <c r="W710" s="102">
        <f t="shared" si="2735"/>
        <v>0</v>
      </c>
      <c r="X710" s="230"/>
      <c r="Y710" s="230"/>
      <c r="Z710" s="230"/>
      <c r="AA710" s="230"/>
      <c r="AB710" s="232"/>
      <c r="AC710" s="658"/>
      <c r="AD710" s="284"/>
      <c r="AE710" s="267"/>
      <c r="AF710" s="377"/>
      <c r="AG710" s="377"/>
      <c r="AH710" s="377"/>
      <c r="AI710" s="689"/>
      <c r="AJ710" s="18"/>
      <c r="AK710" s="116"/>
      <c r="AL710" s="116"/>
      <c r="AM710" s="116"/>
      <c r="AN710" s="116"/>
      <c r="AO710" s="19"/>
    </row>
    <row r="711" spans="1:41" ht="39.950000000000003" customHeight="1" x14ac:dyDescent="0.2">
      <c r="A711" s="556"/>
      <c r="B711" s="552"/>
      <c r="C711" s="358"/>
      <c r="D711" s="360"/>
      <c r="E711" s="362"/>
      <c r="F711" s="364"/>
      <c r="G711" s="375"/>
      <c r="H711" s="403"/>
      <c r="I711" s="407"/>
      <c r="J711" s="407"/>
      <c r="K711" s="372"/>
      <c r="L711" s="670" t="s">
        <v>799</v>
      </c>
      <c r="M711" s="242">
        <v>0.24</v>
      </c>
      <c r="N711" s="70" t="s">
        <v>43</v>
      </c>
      <c r="O711" s="186">
        <v>0</v>
      </c>
      <c r="P711" s="186">
        <v>1</v>
      </c>
      <c r="Q711" s="186">
        <v>1</v>
      </c>
      <c r="R711" s="187">
        <v>1</v>
      </c>
      <c r="S711" s="14">
        <f t="shared" ref="S711" si="2972">SUM(O711:O711)*M711</f>
        <v>0</v>
      </c>
      <c r="T711" s="15">
        <f t="shared" ref="T711" si="2973">SUM(P711:P711)*M711</f>
        <v>0.24</v>
      </c>
      <c r="U711" s="15">
        <f t="shared" ref="U711" si="2974">SUM(Q711:Q711)*M711</f>
        <v>0.24</v>
      </c>
      <c r="V711" s="15">
        <f t="shared" ref="V711" si="2975">SUM(R711:R711)*M711</f>
        <v>0.24</v>
      </c>
      <c r="W711" s="103">
        <f t="shared" si="2735"/>
        <v>0.24</v>
      </c>
      <c r="X711" s="230"/>
      <c r="Y711" s="230"/>
      <c r="Z711" s="230"/>
      <c r="AA711" s="230"/>
      <c r="AB711" s="232"/>
      <c r="AC711" s="658"/>
      <c r="AD711" s="284"/>
      <c r="AE711" s="266"/>
      <c r="AF711" s="377" t="str">
        <f>+IF(Q712&gt;Q711,"SUPERADA",IF(Q712=Q711,"EQUILIBRADA",IF(Q712&lt;Q711,"PARA MEJORAR")))</f>
        <v>PARA MEJORAR</v>
      </c>
      <c r="AG711" s="377"/>
      <c r="AH711" s="377"/>
      <c r="AI711" s="689"/>
      <c r="AJ711" s="18"/>
      <c r="AK711" s="116"/>
      <c r="AL711" s="116"/>
      <c r="AM711" s="116"/>
      <c r="AN711" s="116"/>
      <c r="AO711" s="19"/>
    </row>
    <row r="712" spans="1:41" ht="39.950000000000003" customHeight="1" thickBot="1" x14ac:dyDescent="0.25">
      <c r="A712" s="556"/>
      <c r="B712" s="552"/>
      <c r="C712" s="358"/>
      <c r="D712" s="360"/>
      <c r="E712" s="362"/>
      <c r="F712" s="364"/>
      <c r="G712" s="375"/>
      <c r="H712" s="403"/>
      <c r="I712" s="407"/>
      <c r="J712" s="407"/>
      <c r="K712" s="372"/>
      <c r="L712" s="674"/>
      <c r="M712" s="561"/>
      <c r="N712" s="71" t="s">
        <v>49</v>
      </c>
      <c r="O712" s="136">
        <v>0</v>
      </c>
      <c r="P712" s="136">
        <v>0</v>
      </c>
      <c r="Q712" s="136">
        <v>0</v>
      </c>
      <c r="R712" s="139">
        <v>0</v>
      </c>
      <c r="S712" s="9">
        <f t="shared" ref="S712" si="2976">SUM(O712:O712)*M711</f>
        <v>0</v>
      </c>
      <c r="T712" s="10">
        <f t="shared" ref="T712" si="2977">SUM(P712:P712)*M711</f>
        <v>0</v>
      </c>
      <c r="U712" s="10">
        <f t="shared" ref="U712" si="2978">SUM(Q712:Q712)*M711</f>
        <v>0</v>
      </c>
      <c r="V712" s="10">
        <f t="shared" ref="V712" si="2979">SUM(R712:R712)*M711</f>
        <v>0</v>
      </c>
      <c r="W712" s="102">
        <f t="shared" si="2735"/>
        <v>0</v>
      </c>
      <c r="X712" s="230"/>
      <c r="Y712" s="230"/>
      <c r="Z712" s="230"/>
      <c r="AA712" s="230"/>
      <c r="AB712" s="232"/>
      <c r="AC712" s="658"/>
      <c r="AD712" s="284"/>
      <c r="AE712" s="267"/>
      <c r="AF712" s="377"/>
      <c r="AG712" s="377"/>
      <c r="AH712" s="377"/>
      <c r="AI712" s="689"/>
      <c r="AJ712" s="18"/>
      <c r="AK712" s="116"/>
      <c r="AL712" s="116"/>
      <c r="AM712" s="116"/>
      <c r="AN712" s="116"/>
      <c r="AO712" s="19"/>
    </row>
    <row r="713" spans="1:41" ht="39.950000000000003" customHeight="1" x14ac:dyDescent="0.2">
      <c r="A713" s="556"/>
      <c r="B713" s="552"/>
      <c r="C713" s="358"/>
      <c r="D713" s="360"/>
      <c r="E713" s="362"/>
      <c r="F713" s="364"/>
      <c r="G713" s="375"/>
      <c r="H713" s="403"/>
      <c r="I713" s="407"/>
      <c r="J713" s="407"/>
      <c r="K713" s="372"/>
      <c r="L713" s="670" t="s">
        <v>800</v>
      </c>
      <c r="M713" s="242">
        <v>0.24</v>
      </c>
      <c r="N713" s="70" t="s">
        <v>43</v>
      </c>
      <c r="O713" s="186">
        <v>0</v>
      </c>
      <c r="P713" s="186">
        <v>0</v>
      </c>
      <c r="Q713" s="186">
        <v>1</v>
      </c>
      <c r="R713" s="187">
        <v>1</v>
      </c>
      <c r="S713" s="14">
        <f t="shared" ref="S713" si="2980">SUM(O713:O713)*M713</f>
        <v>0</v>
      </c>
      <c r="T713" s="15">
        <f t="shared" ref="T713" si="2981">SUM(P713:P713)*M713</f>
        <v>0</v>
      </c>
      <c r="U713" s="15">
        <f t="shared" ref="U713" si="2982">SUM(Q713:Q713)*M713</f>
        <v>0.24</v>
      </c>
      <c r="V713" s="15">
        <f t="shared" ref="V713" si="2983">SUM(R713:R713)*M713</f>
        <v>0.24</v>
      </c>
      <c r="W713" s="103">
        <f t="shared" si="2735"/>
        <v>0.24</v>
      </c>
      <c r="X713" s="230"/>
      <c r="Y713" s="230"/>
      <c r="Z713" s="230"/>
      <c r="AA713" s="230"/>
      <c r="AB713" s="232"/>
      <c r="AC713" s="658"/>
      <c r="AD713" s="284"/>
      <c r="AE713" s="266"/>
      <c r="AF713" s="377" t="str">
        <f>+IF(Q714&gt;Q713,"SUPERADA",IF(Q714=Q713,"EQUILIBRADA",IF(Q714&lt;Q713,"PARA MEJORAR")))</f>
        <v>PARA MEJORAR</v>
      </c>
      <c r="AG713" s="377"/>
      <c r="AH713" s="377"/>
      <c r="AI713" s="689"/>
      <c r="AJ713" s="18"/>
      <c r="AK713" s="116"/>
      <c r="AL713" s="116"/>
      <c r="AM713" s="116"/>
      <c r="AN713" s="116"/>
      <c r="AO713" s="19"/>
    </row>
    <row r="714" spans="1:41" ht="39.950000000000003" customHeight="1" thickBot="1" x14ac:dyDescent="0.25">
      <c r="A714" s="556"/>
      <c r="B714" s="552"/>
      <c r="C714" s="358"/>
      <c r="D714" s="360"/>
      <c r="E714" s="362"/>
      <c r="F714" s="364"/>
      <c r="G714" s="375"/>
      <c r="H714" s="403"/>
      <c r="I714" s="407"/>
      <c r="J714" s="407"/>
      <c r="K714" s="372"/>
      <c r="L714" s="674"/>
      <c r="M714" s="561"/>
      <c r="N714" s="71" t="s">
        <v>49</v>
      </c>
      <c r="O714" s="136">
        <v>0</v>
      </c>
      <c r="P714" s="136">
        <v>0</v>
      </c>
      <c r="Q714" s="136">
        <v>0</v>
      </c>
      <c r="R714" s="139">
        <v>0</v>
      </c>
      <c r="S714" s="9">
        <f t="shared" ref="S714" si="2984">SUM(O714:O714)*M713</f>
        <v>0</v>
      </c>
      <c r="T714" s="10">
        <f t="shared" ref="T714" si="2985">SUM(P714:P714)*M713</f>
        <v>0</v>
      </c>
      <c r="U714" s="10">
        <f t="shared" ref="U714" si="2986">SUM(Q714:Q714)*M713</f>
        <v>0</v>
      </c>
      <c r="V714" s="10">
        <f t="shared" ref="V714" si="2987">SUM(R714:R714)*M713</f>
        <v>0</v>
      </c>
      <c r="W714" s="102">
        <f t="shared" si="2735"/>
        <v>0</v>
      </c>
      <c r="X714" s="230"/>
      <c r="Y714" s="230"/>
      <c r="Z714" s="230"/>
      <c r="AA714" s="230"/>
      <c r="AB714" s="232"/>
      <c r="AC714" s="658"/>
      <c r="AD714" s="284"/>
      <c r="AE714" s="267"/>
      <c r="AF714" s="267"/>
      <c r="AG714" s="267"/>
      <c r="AH714" s="377"/>
      <c r="AI714" s="689"/>
      <c r="AJ714" s="18"/>
      <c r="AK714" s="116"/>
      <c r="AL714" s="116"/>
      <c r="AM714" s="116"/>
      <c r="AN714" s="116"/>
      <c r="AO714" s="19"/>
    </row>
    <row r="715" spans="1:41" ht="39.950000000000003" customHeight="1" x14ac:dyDescent="0.2">
      <c r="A715" s="556"/>
      <c r="B715" s="552"/>
      <c r="C715" s="358"/>
      <c r="D715" s="360"/>
      <c r="E715" s="362"/>
      <c r="F715" s="364"/>
      <c r="G715" s="375"/>
      <c r="H715" s="403"/>
      <c r="I715" s="407"/>
      <c r="J715" s="407"/>
      <c r="K715" s="372"/>
      <c r="L715" s="670" t="s">
        <v>801</v>
      </c>
      <c r="M715" s="242">
        <v>0.24</v>
      </c>
      <c r="N715" s="70" t="s">
        <v>43</v>
      </c>
      <c r="O715" s="186">
        <v>0</v>
      </c>
      <c r="P715" s="186">
        <v>0</v>
      </c>
      <c r="Q715" s="186">
        <v>0</v>
      </c>
      <c r="R715" s="187">
        <v>1</v>
      </c>
      <c r="S715" s="14">
        <f t="shared" ref="S715" si="2988">SUM(O715:O715)*M715</f>
        <v>0</v>
      </c>
      <c r="T715" s="15">
        <f t="shared" ref="T715" si="2989">SUM(P715:P715)*M715</f>
        <v>0</v>
      </c>
      <c r="U715" s="15">
        <f t="shared" ref="U715" si="2990">SUM(Q715:Q715)*M715</f>
        <v>0</v>
      </c>
      <c r="V715" s="15">
        <f t="shared" ref="V715" si="2991">SUM(R715:R715)*M715</f>
        <v>0.24</v>
      </c>
      <c r="W715" s="103">
        <f t="shared" ref="W715:W778" si="2992">MAX(S715:V715)</f>
        <v>0.24</v>
      </c>
      <c r="X715" s="230"/>
      <c r="Y715" s="230"/>
      <c r="Z715" s="230"/>
      <c r="AA715" s="230"/>
      <c r="AB715" s="232"/>
      <c r="AC715" s="658"/>
      <c r="AD715" s="284"/>
      <c r="AE715" s="266"/>
      <c r="AF715" s="266"/>
      <c r="AG715" s="266"/>
      <c r="AH715" s="377"/>
      <c r="AI715" s="689"/>
      <c r="AJ715" s="24"/>
      <c r="AK715" s="25"/>
      <c r="AL715" s="25"/>
      <c r="AM715" s="25"/>
      <c r="AN715" s="25"/>
      <c r="AO715" s="26"/>
    </row>
    <row r="716" spans="1:41" ht="39.950000000000003" customHeight="1" thickBot="1" x14ac:dyDescent="0.25">
      <c r="A716" s="556"/>
      <c r="B716" s="552"/>
      <c r="C716" s="358"/>
      <c r="D716" s="360"/>
      <c r="E716" s="362"/>
      <c r="F716" s="364"/>
      <c r="G716" s="375"/>
      <c r="H716" s="403"/>
      <c r="I716" s="407"/>
      <c r="J716" s="407"/>
      <c r="K716" s="372"/>
      <c r="L716" s="674"/>
      <c r="M716" s="561"/>
      <c r="N716" s="71" t="s">
        <v>49</v>
      </c>
      <c r="O716" s="136">
        <v>0</v>
      </c>
      <c r="P716" s="136">
        <v>0</v>
      </c>
      <c r="Q716" s="136">
        <v>0</v>
      </c>
      <c r="R716" s="139">
        <v>0</v>
      </c>
      <c r="S716" s="9">
        <f t="shared" ref="S716" si="2993">SUM(O716:O716)*M715</f>
        <v>0</v>
      </c>
      <c r="T716" s="10">
        <f t="shared" ref="T716" si="2994">SUM(P716:P716)*M715</f>
        <v>0</v>
      </c>
      <c r="U716" s="10">
        <f t="shared" ref="U716" si="2995">SUM(Q716:Q716)*M715</f>
        <v>0</v>
      </c>
      <c r="V716" s="10">
        <f t="shared" ref="V716" si="2996">SUM(R716:R716)*M715</f>
        <v>0</v>
      </c>
      <c r="W716" s="102">
        <f t="shared" si="2992"/>
        <v>0</v>
      </c>
      <c r="X716" s="230"/>
      <c r="Y716" s="230"/>
      <c r="Z716" s="230"/>
      <c r="AA716" s="230"/>
      <c r="AB716" s="232"/>
      <c r="AC716" s="658"/>
      <c r="AD716" s="284"/>
      <c r="AE716" s="267"/>
      <c r="AF716" s="377"/>
      <c r="AG716" s="377"/>
      <c r="AH716" s="377"/>
      <c r="AI716" s="689"/>
      <c r="AJ716" s="18"/>
      <c r="AK716" s="116"/>
      <c r="AL716" s="116"/>
      <c r="AM716" s="116"/>
      <c r="AN716" s="116"/>
      <c r="AO716" s="19"/>
    </row>
    <row r="717" spans="1:41" ht="39.950000000000003" customHeight="1" x14ac:dyDescent="0.2">
      <c r="A717" s="556"/>
      <c r="B717" s="552"/>
      <c r="C717" s="358"/>
      <c r="D717" s="360"/>
      <c r="E717" s="362"/>
      <c r="F717" s="364"/>
      <c r="G717" s="375"/>
      <c r="H717" s="403"/>
      <c r="I717" s="407"/>
      <c r="J717" s="407"/>
      <c r="K717" s="372"/>
      <c r="L717" s="670" t="s">
        <v>802</v>
      </c>
      <c r="M717" s="242">
        <v>0.04</v>
      </c>
      <c r="N717" s="70" t="s">
        <v>43</v>
      </c>
      <c r="O717" s="186">
        <v>0</v>
      </c>
      <c r="P717" s="186">
        <v>1</v>
      </c>
      <c r="Q717" s="186">
        <v>1</v>
      </c>
      <c r="R717" s="186">
        <v>1</v>
      </c>
      <c r="S717" s="14">
        <f t="shared" ref="S717" si="2997">SUM(O717:O717)*M717</f>
        <v>0</v>
      </c>
      <c r="T717" s="15">
        <f t="shared" ref="T717" si="2998">SUM(P717:P717)*M717</f>
        <v>0.04</v>
      </c>
      <c r="U717" s="15">
        <f t="shared" ref="U717" si="2999">SUM(Q717:Q717)*M717</f>
        <v>0.04</v>
      </c>
      <c r="V717" s="15">
        <f t="shared" ref="V717" si="3000">SUM(R717:R717)*M717</f>
        <v>0.04</v>
      </c>
      <c r="W717" s="103">
        <f t="shared" si="2992"/>
        <v>0.04</v>
      </c>
      <c r="X717" s="230"/>
      <c r="Y717" s="230"/>
      <c r="Z717" s="230"/>
      <c r="AA717" s="230"/>
      <c r="AB717" s="232"/>
      <c r="AC717" s="658"/>
      <c r="AD717" s="284"/>
      <c r="AE717" s="266"/>
      <c r="AF717" s="377" t="str">
        <f>+IF(Q718&gt;Q717,"SUPERADA",IF(Q718=Q717,"EQUILIBRADA",IF(Q718&lt;Q717,"PARA MEJORAR")))</f>
        <v>PARA MEJORAR</v>
      </c>
      <c r="AG717" s="377"/>
      <c r="AH717" s="377"/>
      <c r="AI717" s="689"/>
      <c r="AJ717" s="18"/>
      <c r="AK717" s="116"/>
      <c r="AL717" s="116"/>
      <c r="AM717" s="116"/>
      <c r="AN717" s="116"/>
      <c r="AO717" s="19"/>
    </row>
    <row r="718" spans="1:41" ht="39.950000000000003" customHeight="1" thickBot="1" x14ac:dyDescent="0.25">
      <c r="A718" s="556"/>
      <c r="B718" s="552"/>
      <c r="C718" s="358"/>
      <c r="D718" s="360"/>
      <c r="E718" s="362"/>
      <c r="F718" s="364"/>
      <c r="G718" s="376"/>
      <c r="H718" s="404"/>
      <c r="I718" s="408"/>
      <c r="J718" s="408"/>
      <c r="K718" s="373"/>
      <c r="L718" s="671"/>
      <c r="M718" s="672"/>
      <c r="N718" s="72" t="s">
        <v>49</v>
      </c>
      <c r="O718" s="138">
        <v>0</v>
      </c>
      <c r="P718" s="138">
        <v>0</v>
      </c>
      <c r="Q718" s="138">
        <v>0</v>
      </c>
      <c r="R718" s="140">
        <v>0</v>
      </c>
      <c r="S718" s="20">
        <f t="shared" ref="S718" si="3001">SUM(O718:O718)*M717</f>
        <v>0</v>
      </c>
      <c r="T718" s="21">
        <f t="shared" ref="T718" si="3002">SUM(P718:P718)*M717</f>
        <v>0</v>
      </c>
      <c r="U718" s="21">
        <f t="shared" ref="U718" si="3003">SUM(Q718:Q718)*M717</f>
        <v>0</v>
      </c>
      <c r="V718" s="21">
        <f t="shared" ref="V718" si="3004">SUM(R718:R718)*M717</f>
        <v>0</v>
      </c>
      <c r="W718" s="104">
        <f t="shared" si="2992"/>
        <v>0</v>
      </c>
      <c r="X718" s="233"/>
      <c r="Y718" s="233"/>
      <c r="Z718" s="233"/>
      <c r="AA718" s="233"/>
      <c r="AB718" s="234"/>
      <c r="AC718" s="658"/>
      <c r="AD718" s="284"/>
      <c r="AE718" s="267"/>
      <c r="AF718" s="377"/>
      <c r="AG718" s="377"/>
      <c r="AH718" s="377"/>
      <c r="AI718" s="689"/>
      <c r="AJ718" s="18"/>
      <c r="AK718" s="116"/>
      <c r="AL718" s="116"/>
      <c r="AM718" s="116"/>
      <c r="AN718" s="116"/>
      <c r="AO718" s="19"/>
    </row>
    <row r="719" spans="1:41" ht="39.950000000000003" customHeight="1" x14ac:dyDescent="0.2">
      <c r="A719" s="556"/>
      <c r="B719" s="552"/>
      <c r="C719" s="358"/>
      <c r="D719" s="360"/>
      <c r="E719" s="362"/>
      <c r="F719" s="364"/>
      <c r="G719" s="426" t="s">
        <v>803</v>
      </c>
      <c r="H719" s="409">
        <v>102</v>
      </c>
      <c r="I719" s="406" t="s">
        <v>804</v>
      </c>
      <c r="J719" s="429" t="s">
        <v>805</v>
      </c>
      <c r="K719" s="371">
        <v>0</v>
      </c>
      <c r="L719" s="673" t="s">
        <v>806</v>
      </c>
      <c r="M719" s="667">
        <v>0.5</v>
      </c>
      <c r="N719" s="73" t="s">
        <v>43</v>
      </c>
      <c r="O719" s="180">
        <v>0</v>
      </c>
      <c r="P719" s="180">
        <v>0</v>
      </c>
      <c r="Q719" s="180">
        <v>1</v>
      </c>
      <c r="R719" s="182">
        <v>1</v>
      </c>
      <c r="S719" s="6">
        <f t="shared" ref="S719" si="3005">SUM(O719:O719)*M719</f>
        <v>0</v>
      </c>
      <c r="T719" s="7">
        <f t="shared" ref="T719" si="3006">SUM(P719:P719)*M719</f>
        <v>0</v>
      </c>
      <c r="U719" s="7">
        <f t="shared" ref="U719" si="3007">SUM(Q719:Q719)*M719</f>
        <v>0.5</v>
      </c>
      <c r="V719" s="7">
        <f t="shared" ref="V719" si="3008">SUM(R719:R719)*M719</f>
        <v>0.5</v>
      </c>
      <c r="W719" s="101">
        <f t="shared" si="2992"/>
        <v>0.5</v>
      </c>
      <c r="X719" s="229">
        <f>+S720+S722</f>
        <v>0</v>
      </c>
      <c r="Y719" s="229">
        <f>+T720+T722</f>
        <v>0</v>
      </c>
      <c r="Z719" s="229">
        <f>+U720+U722</f>
        <v>0</v>
      </c>
      <c r="AA719" s="229">
        <f>+V720+V722</f>
        <v>0</v>
      </c>
      <c r="AB719" s="231">
        <f>+W720+W722</f>
        <v>0</v>
      </c>
      <c r="AC719" s="658"/>
      <c r="AD719" s="284"/>
      <c r="AE719" s="266"/>
      <c r="AF719" s="377" t="str">
        <f>+IF(Q720&gt;Q719,"SUPERADA",IF(Q720=Q719,"EQUILIBRADA",IF(Q720&lt;Q719,"PARA MEJORAR")))</f>
        <v>PARA MEJORAR</v>
      </c>
      <c r="AG719" s="377" t="str">
        <f>IF(COUNTIF(AF719:AF722,"PARA MEJORAR")&gt;=1,"PARA MEJORAR","BIEN")</f>
        <v>PARA MEJORAR</v>
      </c>
      <c r="AH719" s="377"/>
      <c r="AI719" s="689"/>
      <c r="AJ719" s="18"/>
      <c r="AK719" s="116"/>
      <c r="AL719" s="116"/>
      <c r="AM719" s="116"/>
      <c r="AN719" s="116"/>
      <c r="AO719" s="19"/>
    </row>
    <row r="720" spans="1:41" ht="39.950000000000003" customHeight="1" thickBot="1" x14ac:dyDescent="0.25">
      <c r="A720" s="556"/>
      <c r="B720" s="552"/>
      <c r="C720" s="358"/>
      <c r="D720" s="360"/>
      <c r="E720" s="362"/>
      <c r="F720" s="364"/>
      <c r="G720" s="427"/>
      <c r="H720" s="403"/>
      <c r="I720" s="407"/>
      <c r="J720" s="430"/>
      <c r="K720" s="372"/>
      <c r="L720" s="674"/>
      <c r="M720" s="561"/>
      <c r="N720" s="71" t="s">
        <v>49</v>
      </c>
      <c r="O720" s="136">
        <v>0</v>
      </c>
      <c r="P720" s="136">
        <v>0</v>
      </c>
      <c r="Q720" s="136">
        <v>0</v>
      </c>
      <c r="R720" s="139">
        <v>0</v>
      </c>
      <c r="S720" s="9">
        <f t="shared" ref="S720" si="3009">SUM(O720:O720)*M719</f>
        <v>0</v>
      </c>
      <c r="T720" s="10">
        <f t="shared" ref="T720" si="3010">SUM(P720:P720)*M719</f>
        <v>0</v>
      </c>
      <c r="U720" s="10">
        <f t="shared" ref="U720" si="3011">SUM(Q720:Q720)*M719</f>
        <v>0</v>
      </c>
      <c r="V720" s="10">
        <f t="shared" ref="V720" si="3012">SUM(R720:R720)*M719</f>
        <v>0</v>
      </c>
      <c r="W720" s="102">
        <f t="shared" si="2992"/>
        <v>0</v>
      </c>
      <c r="X720" s="230"/>
      <c r="Y720" s="230"/>
      <c r="Z720" s="230"/>
      <c r="AA720" s="230"/>
      <c r="AB720" s="232"/>
      <c r="AC720" s="658"/>
      <c r="AD720" s="284"/>
      <c r="AE720" s="267"/>
      <c r="AF720" s="377"/>
      <c r="AG720" s="377"/>
      <c r="AH720" s="377"/>
      <c r="AI720" s="689"/>
      <c r="AJ720" s="18"/>
      <c r="AK720" s="116"/>
      <c r="AL720" s="116"/>
      <c r="AM720" s="116"/>
      <c r="AN720" s="116"/>
      <c r="AO720" s="19"/>
    </row>
    <row r="721" spans="1:41" ht="39.950000000000003" customHeight="1" x14ac:dyDescent="0.2">
      <c r="A721" s="556"/>
      <c r="B721" s="552"/>
      <c r="C721" s="358"/>
      <c r="D721" s="360"/>
      <c r="E721" s="362"/>
      <c r="F721" s="364"/>
      <c r="G721" s="427"/>
      <c r="H721" s="403"/>
      <c r="I721" s="407"/>
      <c r="J721" s="430"/>
      <c r="K721" s="372"/>
      <c r="L721" s="670" t="s">
        <v>807</v>
      </c>
      <c r="M721" s="242">
        <v>0.5</v>
      </c>
      <c r="N721" s="70" t="s">
        <v>43</v>
      </c>
      <c r="O721" s="186">
        <v>0</v>
      </c>
      <c r="P721" s="186">
        <v>0</v>
      </c>
      <c r="Q721" s="186">
        <v>0</v>
      </c>
      <c r="R721" s="187">
        <v>1</v>
      </c>
      <c r="S721" s="14">
        <f t="shared" ref="S721" si="3013">SUM(O721:O721)*M721</f>
        <v>0</v>
      </c>
      <c r="T721" s="15">
        <f t="shared" ref="T721" si="3014">SUM(P721:P721)*M721</f>
        <v>0</v>
      </c>
      <c r="U721" s="15">
        <f t="shared" ref="U721" si="3015">SUM(Q721:Q721)*M721</f>
        <v>0</v>
      </c>
      <c r="V721" s="15">
        <f t="shared" ref="V721" si="3016">SUM(R721:R721)*M721</f>
        <v>0.5</v>
      </c>
      <c r="W721" s="103">
        <f t="shared" si="2992"/>
        <v>0.5</v>
      </c>
      <c r="X721" s="230"/>
      <c r="Y721" s="230"/>
      <c r="Z721" s="230"/>
      <c r="AA721" s="230"/>
      <c r="AB721" s="232"/>
      <c r="AC721" s="658"/>
      <c r="AD721" s="284"/>
      <c r="AE721" s="266"/>
      <c r="AF721" s="377" t="str">
        <f>+IF(Q722&gt;Q721,"SUPERADA",IF(Q722=Q721,"EQUILIBRADA",IF(Q722&lt;Q721,"PARA MEJORAR")))</f>
        <v>EQUILIBRADA</v>
      </c>
      <c r="AG721" s="377"/>
      <c r="AH721" s="377"/>
      <c r="AI721" s="689"/>
      <c r="AJ721" s="18"/>
      <c r="AK721" s="116"/>
      <c r="AL721" s="116"/>
      <c r="AM721" s="116"/>
      <c r="AN721" s="116"/>
      <c r="AO721" s="19"/>
    </row>
    <row r="722" spans="1:41" ht="39.950000000000003" customHeight="1" thickBot="1" x14ac:dyDescent="0.25">
      <c r="A722" s="556"/>
      <c r="B722" s="552"/>
      <c r="C722" s="358"/>
      <c r="D722" s="360"/>
      <c r="E722" s="362"/>
      <c r="F722" s="364"/>
      <c r="G722" s="428"/>
      <c r="H722" s="404"/>
      <c r="I722" s="408"/>
      <c r="J722" s="431"/>
      <c r="K722" s="373"/>
      <c r="L722" s="671"/>
      <c r="M722" s="672"/>
      <c r="N722" s="72" t="s">
        <v>49</v>
      </c>
      <c r="O722" s="138">
        <v>0</v>
      </c>
      <c r="P722" s="138">
        <v>0</v>
      </c>
      <c r="Q722" s="138">
        <v>0</v>
      </c>
      <c r="R722" s="140">
        <v>0</v>
      </c>
      <c r="S722" s="20">
        <f t="shared" ref="S722" si="3017">SUM(O722:O722)*M721</f>
        <v>0</v>
      </c>
      <c r="T722" s="21">
        <f t="shared" ref="T722" si="3018">SUM(P722:P722)*M721</f>
        <v>0</v>
      </c>
      <c r="U722" s="21">
        <f t="shared" ref="U722" si="3019">SUM(Q722:Q722)*M721</f>
        <v>0</v>
      </c>
      <c r="V722" s="21">
        <f t="shared" ref="V722" si="3020">SUM(R722:R722)*M721</f>
        <v>0</v>
      </c>
      <c r="W722" s="104">
        <f t="shared" si="2992"/>
        <v>0</v>
      </c>
      <c r="X722" s="233"/>
      <c r="Y722" s="233"/>
      <c r="Z722" s="233"/>
      <c r="AA722" s="233"/>
      <c r="AB722" s="234"/>
      <c r="AC722" s="658"/>
      <c r="AD722" s="284"/>
      <c r="AE722" s="267"/>
      <c r="AF722" s="267"/>
      <c r="AG722" s="267"/>
      <c r="AH722" s="377"/>
      <c r="AI722" s="689"/>
      <c r="AJ722" s="18"/>
      <c r="AK722" s="116"/>
      <c r="AL722" s="116"/>
      <c r="AM722" s="116"/>
      <c r="AN722" s="116"/>
      <c r="AO722" s="19"/>
    </row>
    <row r="723" spans="1:41" ht="39.950000000000003" customHeight="1" x14ac:dyDescent="0.2">
      <c r="A723" s="556"/>
      <c r="B723" s="552"/>
      <c r="C723" s="358"/>
      <c r="D723" s="360"/>
      <c r="E723" s="362"/>
      <c r="F723" s="364"/>
      <c r="G723" s="426" t="s">
        <v>808</v>
      </c>
      <c r="H723" s="409">
        <v>103</v>
      </c>
      <c r="I723" s="668" t="s">
        <v>809</v>
      </c>
      <c r="J723" s="429" t="s">
        <v>810</v>
      </c>
      <c r="K723" s="371">
        <v>0</v>
      </c>
      <c r="L723" s="586" t="s">
        <v>811</v>
      </c>
      <c r="M723" s="667">
        <v>0.2</v>
      </c>
      <c r="N723" s="73" t="s">
        <v>43</v>
      </c>
      <c r="O723" s="180">
        <v>1</v>
      </c>
      <c r="P723" s="180">
        <v>1</v>
      </c>
      <c r="Q723" s="186">
        <v>1</v>
      </c>
      <c r="R723" s="187">
        <v>1</v>
      </c>
      <c r="S723" s="6">
        <f t="shared" ref="S723" si="3021">SUM(O723:O723)*M723</f>
        <v>0.2</v>
      </c>
      <c r="T723" s="7">
        <f t="shared" ref="T723" si="3022">SUM(P723:P723)*M723</f>
        <v>0.2</v>
      </c>
      <c r="U723" s="7">
        <f t="shared" ref="U723" si="3023">SUM(Q723:Q723)*M723</f>
        <v>0.2</v>
      </c>
      <c r="V723" s="7">
        <f t="shared" ref="V723" si="3024">SUM(R723:R723)*M723</f>
        <v>0.2</v>
      </c>
      <c r="W723" s="101">
        <f t="shared" si="2992"/>
        <v>0.2</v>
      </c>
      <c r="X723" s="229">
        <f>+S724+S728+S726</f>
        <v>0</v>
      </c>
      <c r="Y723" s="229">
        <f>+T724+T728+T726</f>
        <v>0</v>
      </c>
      <c r="Z723" s="229">
        <f>+U724+U728+U726</f>
        <v>0</v>
      </c>
      <c r="AA723" s="229">
        <f>+V724+V728+V726</f>
        <v>0</v>
      </c>
      <c r="AB723" s="231">
        <f>+W724+W728+W726</f>
        <v>0</v>
      </c>
      <c r="AC723" s="658"/>
      <c r="AD723" s="284"/>
      <c r="AE723" s="266"/>
      <c r="AF723" s="266" t="str">
        <f>+IF(Q724&gt;Q723,"SUPERADA",IF(Q724=Q723,"EQUILIBRADA",IF(Q724&lt;Q723,"PARA MEJORAR")))</f>
        <v>PARA MEJORAR</v>
      </c>
      <c r="AG723" s="661" t="str">
        <f>IF(COUNTIF(AF723:AF728,"PARA MEJORAR")&gt;=1,"PARA MEJORAR","BIEN")</f>
        <v>PARA MEJORAR</v>
      </c>
      <c r="AH723" s="377"/>
      <c r="AI723" s="689"/>
      <c r="AJ723" s="45"/>
      <c r="AK723" s="46"/>
      <c r="AL723" s="46"/>
      <c r="AM723" s="46"/>
      <c r="AN723" s="46"/>
      <c r="AO723" s="47"/>
    </row>
    <row r="724" spans="1:41" ht="39.950000000000003" customHeight="1" thickBot="1" x14ac:dyDescent="0.25">
      <c r="A724" s="556"/>
      <c r="B724" s="552"/>
      <c r="C724" s="358"/>
      <c r="D724" s="360"/>
      <c r="E724" s="362"/>
      <c r="F724" s="364"/>
      <c r="G724" s="427"/>
      <c r="H724" s="403"/>
      <c r="I724" s="669"/>
      <c r="J724" s="430"/>
      <c r="K724" s="372"/>
      <c r="L724" s="560"/>
      <c r="M724" s="561"/>
      <c r="N724" s="71" t="s">
        <v>49</v>
      </c>
      <c r="O724" s="136">
        <v>0</v>
      </c>
      <c r="P724" s="136">
        <v>0</v>
      </c>
      <c r="Q724" s="136">
        <v>0</v>
      </c>
      <c r="R724" s="139">
        <v>0</v>
      </c>
      <c r="S724" s="9">
        <f t="shared" ref="S724" si="3025">SUM(O724:O724)*M723</f>
        <v>0</v>
      </c>
      <c r="T724" s="10">
        <f t="shared" ref="T724" si="3026">SUM(P724:P724)*M723</f>
        <v>0</v>
      </c>
      <c r="U724" s="10">
        <f t="shared" ref="U724" si="3027">SUM(Q724:Q724)*M723</f>
        <v>0</v>
      </c>
      <c r="V724" s="10">
        <f t="shared" ref="V724" si="3028">SUM(R724:R724)*M723</f>
        <v>0</v>
      </c>
      <c r="W724" s="102">
        <f t="shared" si="2992"/>
        <v>0</v>
      </c>
      <c r="X724" s="230"/>
      <c r="Y724" s="230"/>
      <c r="Z724" s="230"/>
      <c r="AA724" s="230"/>
      <c r="AB724" s="232"/>
      <c r="AC724" s="658"/>
      <c r="AD724" s="284"/>
      <c r="AE724" s="267"/>
      <c r="AF724" s="377"/>
      <c r="AG724" s="662"/>
      <c r="AH724" s="377"/>
      <c r="AI724" s="689"/>
      <c r="AJ724" s="33"/>
      <c r="AK724" s="118"/>
      <c r="AL724" s="118"/>
      <c r="AM724" s="118"/>
      <c r="AN724" s="118"/>
      <c r="AO724" s="34"/>
    </row>
    <row r="725" spans="1:41" ht="39.950000000000003" customHeight="1" x14ac:dyDescent="0.2">
      <c r="A725" s="556"/>
      <c r="B725" s="552"/>
      <c r="C725" s="358"/>
      <c r="D725" s="360"/>
      <c r="E725" s="362"/>
      <c r="F725" s="364"/>
      <c r="G725" s="427"/>
      <c r="H725" s="403"/>
      <c r="I725" s="669"/>
      <c r="J725" s="430"/>
      <c r="K725" s="372"/>
      <c r="L725" s="240" t="s">
        <v>812</v>
      </c>
      <c r="M725" s="242">
        <v>0.3</v>
      </c>
      <c r="N725" s="70" t="s">
        <v>43</v>
      </c>
      <c r="O725" s="186">
        <v>0</v>
      </c>
      <c r="P725" s="186">
        <v>0.2</v>
      </c>
      <c r="Q725" s="186">
        <v>1</v>
      </c>
      <c r="R725" s="187">
        <v>1</v>
      </c>
      <c r="S725" s="14">
        <f t="shared" ref="S725" si="3029">SUM(O725:O725)*M725</f>
        <v>0</v>
      </c>
      <c r="T725" s="15">
        <f t="shared" ref="T725" si="3030">SUM(P725:P725)*M725</f>
        <v>0.06</v>
      </c>
      <c r="U725" s="15">
        <f t="shared" ref="U725" si="3031">SUM(Q725:Q725)*M725</f>
        <v>0.3</v>
      </c>
      <c r="V725" s="15">
        <f t="shared" ref="V725" si="3032">SUM(R725:R725)*M725</f>
        <v>0.3</v>
      </c>
      <c r="W725" s="103">
        <f t="shared" si="2992"/>
        <v>0.3</v>
      </c>
      <c r="X725" s="230"/>
      <c r="Y725" s="230"/>
      <c r="Z725" s="230"/>
      <c r="AA725" s="230"/>
      <c r="AB725" s="232"/>
      <c r="AC725" s="658"/>
      <c r="AD725" s="284"/>
      <c r="AE725" s="266"/>
      <c r="AF725" s="377" t="str">
        <f>+IF(Q726&gt;Q725,"SUPERADA",IF(Q726=Q725,"EQUILIBRADA",IF(Q726&lt;Q725,"PARA MEJORAR")))</f>
        <v>PARA MEJORAR</v>
      </c>
      <c r="AG725" s="662"/>
      <c r="AH725" s="377"/>
      <c r="AI725" s="689"/>
      <c r="AJ725" s="33"/>
      <c r="AK725" s="118"/>
      <c r="AL725" s="118"/>
      <c r="AM725" s="118"/>
      <c r="AN725" s="118"/>
      <c r="AO725" s="34"/>
    </row>
    <row r="726" spans="1:41" ht="39.950000000000003" customHeight="1" thickBot="1" x14ac:dyDescent="0.25">
      <c r="A726" s="556"/>
      <c r="B726" s="552"/>
      <c r="C726" s="358"/>
      <c r="D726" s="360"/>
      <c r="E726" s="362"/>
      <c r="F726" s="364"/>
      <c r="G726" s="427"/>
      <c r="H726" s="403"/>
      <c r="I726" s="669"/>
      <c r="J726" s="430"/>
      <c r="K726" s="372"/>
      <c r="L726" s="560"/>
      <c r="M726" s="561"/>
      <c r="N726" s="71" t="s">
        <v>49</v>
      </c>
      <c r="O726" s="136">
        <v>0</v>
      </c>
      <c r="P726" s="136">
        <v>0</v>
      </c>
      <c r="Q726" s="136">
        <v>0</v>
      </c>
      <c r="R726" s="139">
        <v>0</v>
      </c>
      <c r="S726" s="9">
        <f t="shared" ref="S726" si="3033">SUM(O726:O726)*M725</f>
        <v>0</v>
      </c>
      <c r="T726" s="10">
        <f t="shared" ref="T726" si="3034">SUM(P726:P726)*M725</f>
        <v>0</v>
      </c>
      <c r="U726" s="10">
        <f t="shared" ref="U726" si="3035">SUM(Q726:Q726)*M725</f>
        <v>0</v>
      </c>
      <c r="V726" s="10">
        <f t="shared" ref="V726" si="3036">SUM(R726:R726)*M725</f>
        <v>0</v>
      </c>
      <c r="W726" s="102">
        <f t="shared" si="2992"/>
        <v>0</v>
      </c>
      <c r="X726" s="230"/>
      <c r="Y726" s="230"/>
      <c r="Z726" s="230"/>
      <c r="AA726" s="230"/>
      <c r="AB726" s="232"/>
      <c r="AC726" s="658"/>
      <c r="AD726" s="284"/>
      <c r="AE726" s="267"/>
      <c r="AF726" s="377"/>
      <c r="AG726" s="662"/>
      <c r="AH726" s="267"/>
      <c r="AI726" s="690"/>
      <c r="AJ726" s="33"/>
      <c r="AK726" s="118"/>
      <c r="AL726" s="118"/>
      <c r="AM726" s="118"/>
      <c r="AN726" s="118"/>
      <c r="AO726" s="34"/>
    </row>
    <row r="727" spans="1:41" ht="39.950000000000003" customHeight="1" x14ac:dyDescent="0.2">
      <c r="A727" s="556"/>
      <c r="B727" s="552"/>
      <c r="C727" s="358"/>
      <c r="D727" s="360"/>
      <c r="E727" s="362"/>
      <c r="F727" s="364"/>
      <c r="G727" s="427"/>
      <c r="H727" s="403"/>
      <c r="I727" s="669"/>
      <c r="J727" s="430"/>
      <c r="K727" s="372"/>
      <c r="L727" s="240" t="s">
        <v>813</v>
      </c>
      <c r="M727" s="242">
        <v>0.5</v>
      </c>
      <c r="N727" s="70" t="s">
        <v>43</v>
      </c>
      <c r="O727" s="186">
        <v>0</v>
      </c>
      <c r="P727" s="186">
        <v>0</v>
      </c>
      <c r="Q727" s="186">
        <v>0.2</v>
      </c>
      <c r="R727" s="187">
        <v>1</v>
      </c>
      <c r="S727" s="14">
        <f t="shared" ref="S727" si="3037">SUM(O727:O727)*M727</f>
        <v>0</v>
      </c>
      <c r="T727" s="15">
        <f t="shared" ref="T727" si="3038">SUM(P727:P727)*M727</f>
        <v>0</v>
      </c>
      <c r="U727" s="15">
        <f t="shared" ref="U727" si="3039">SUM(Q727:Q727)*M727</f>
        <v>0.1</v>
      </c>
      <c r="V727" s="15">
        <f t="shared" ref="V727" si="3040">SUM(R727:R727)*M727</f>
        <v>0.5</v>
      </c>
      <c r="W727" s="103">
        <f t="shared" si="2992"/>
        <v>0.5</v>
      </c>
      <c r="X727" s="230"/>
      <c r="Y727" s="230"/>
      <c r="Z727" s="230"/>
      <c r="AA727" s="230"/>
      <c r="AB727" s="232"/>
      <c r="AC727" s="658"/>
      <c r="AD727" s="284"/>
      <c r="AE727" s="82"/>
      <c r="AF727" s="82" t="str">
        <f>+IF(Q728&gt;Q727,"SUPERADA",IF(Q728=Q727,"EQUILIBRADA",IF(Q728&lt;Q727,"PARA MEJORAR")))</f>
        <v>PARA MEJORAR</v>
      </c>
      <c r="AG727" s="90"/>
      <c r="AH727" s="82"/>
      <c r="AI727" s="92"/>
      <c r="AJ727" s="33"/>
      <c r="AK727" s="118"/>
      <c r="AL727" s="118"/>
      <c r="AM727" s="118"/>
      <c r="AN727" s="118"/>
      <c r="AO727" s="34"/>
    </row>
    <row r="728" spans="1:41" ht="39.950000000000003" customHeight="1" thickBot="1" x14ac:dyDescent="0.25">
      <c r="A728" s="556"/>
      <c r="B728" s="552"/>
      <c r="C728" s="358"/>
      <c r="D728" s="360"/>
      <c r="E728" s="362"/>
      <c r="F728" s="364"/>
      <c r="G728" s="427"/>
      <c r="H728" s="403"/>
      <c r="I728" s="669"/>
      <c r="J728" s="430"/>
      <c r="K728" s="372"/>
      <c r="L728" s="241"/>
      <c r="M728" s="243"/>
      <c r="N728" s="71" t="s">
        <v>49</v>
      </c>
      <c r="O728" s="137">
        <v>0</v>
      </c>
      <c r="P728" s="138">
        <v>0</v>
      </c>
      <c r="Q728" s="138">
        <v>0</v>
      </c>
      <c r="R728" s="140">
        <v>0</v>
      </c>
      <c r="S728" s="20">
        <f t="shared" ref="S728" si="3041">SUM(O728:O728)*M727</f>
        <v>0</v>
      </c>
      <c r="T728" s="21">
        <f t="shared" ref="T728" si="3042">SUM(P728:P728)*M727</f>
        <v>0</v>
      </c>
      <c r="U728" s="21">
        <f t="shared" ref="U728" si="3043">SUM(Q728:Q728)*M727</f>
        <v>0</v>
      </c>
      <c r="V728" s="21">
        <f t="shared" ref="V728" si="3044">SUM(R728:R728)*M727</f>
        <v>0</v>
      </c>
      <c r="W728" s="104">
        <f t="shared" si="2992"/>
        <v>0</v>
      </c>
      <c r="X728" s="230"/>
      <c r="Y728" s="230"/>
      <c r="Z728" s="230"/>
      <c r="AA728" s="230"/>
      <c r="AB728" s="232"/>
      <c r="AC728" s="658"/>
      <c r="AD728" s="284"/>
      <c r="AE728" s="82"/>
      <c r="AF728" s="82"/>
      <c r="AG728" s="90"/>
      <c r="AH728" s="82"/>
      <c r="AI728" s="92"/>
      <c r="AJ728" s="33"/>
      <c r="AK728" s="118"/>
      <c r="AL728" s="118"/>
      <c r="AM728" s="118"/>
      <c r="AN728" s="118"/>
      <c r="AO728" s="34"/>
    </row>
    <row r="729" spans="1:41" ht="39.950000000000003" customHeight="1" x14ac:dyDescent="0.2">
      <c r="A729" s="556"/>
      <c r="B729" s="553"/>
      <c r="C729" s="357">
        <v>50</v>
      </c>
      <c r="D729" s="359" t="s">
        <v>814</v>
      </c>
      <c r="E729" s="361">
        <v>57</v>
      </c>
      <c r="F729" s="365" t="s">
        <v>815</v>
      </c>
      <c r="G729" s="420" t="s">
        <v>816</v>
      </c>
      <c r="H729" s="423">
        <v>104</v>
      </c>
      <c r="I729" s="386" t="s">
        <v>817</v>
      </c>
      <c r="J729" s="386" t="s">
        <v>818</v>
      </c>
      <c r="K729" s="389">
        <v>0</v>
      </c>
      <c r="L729" s="392" t="s">
        <v>819</v>
      </c>
      <c r="M729" s="394">
        <v>0.125</v>
      </c>
      <c r="N729" s="73" t="s">
        <v>43</v>
      </c>
      <c r="O729" s="176">
        <v>1</v>
      </c>
      <c r="P729" s="176">
        <v>1</v>
      </c>
      <c r="Q729" s="176">
        <v>1</v>
      </c>
      <c r="R729" s="178">
        <v>1</v>
      </c>
      <c r="S729" s="6">
        <f t="shared" ref="S729" si="3045">SUM(O729:O729)*M729</f>
        <v>0.125</v>
      </c>
      <c r="T729" s="7">
        <f t="shared" ref="T729" si="3046">SUM(P729:P729)*M729</f>
        <v>0.125</v>
      </c>
      <c r="U729" s="7">
        <f t="shared" ref="U729" si="3047">SUM(Q729:Q729)*M729</f>
        <v>0.125</v>
      </c>
      <c r="V729" s="7">
        <f t="shared" ref="V729" si="3048">SUM(R729:R729)*M729</f>
        <v>0.125</v>
      </c>
      <c r="W729" s="101">
        <f t="shared" si="2992"/>
        <v>0.125</v>
      </c>
      <c r="X729" s="229">
        <f>+S730+S732+S734+S736</f>
        <v>0</v>
      </c>
      <c r="Y729" s="229">
        <f>+T730+T732+T734+T736</f>
        <v>0</v>
      </c>
      <c r="Z729" s="229">
        <f>+U730+U732+U734+U736</f>
        <v>0</v>
      </c>
      <c r="AA729" s="229">
        <f>+V730+V732+V734+V736</f>
        <v>0</v>
      </c>
      <c r="AB729" s="231">
        <f>+W730+W732+W734+W736</f>
        <v>0</v>
      </c>
      <c r="AC729" s="658"/>
      <c r="AD729" s="284"/>
      <c r="AE729" s="82"/>
      <c r="AF729" s="82" t="str">
        <f>+IF(Q730&gt;Q729,"SUPERADA",IF(Q730=Q729,"EQUILIBRADA",IF(Q730&lt;Q729,"PARA MEJORAR")))</f>
        <v>PARA MEJORAR</v>
      </c>
      <c r="AG729" s="90" t="str">
        <f>IF(COUNTIF(AF729:AF736,"PARA MEJORAR")&gt;=1,"PARA MEJORAR","BIEN")</f>
        <v>PARA MEJORAR</v>
      </c>
      <c r="AH729" s="82" t="str">
        <f>IF(COUNTIF(AG729:AG736,"PARA MEJORAR")&gt;=1,"PARA MEJORAR","BIEN")</f>
        <v>PARA MEJORAR</v>
      </c>
      <c r="AI729" s="92"/>
      <c r="AJ729" s="33"/>
      <c r="AK729" s="118"/>
      <c r="AL729" s="118"/>
      <c r="AM729" s="118"/>
      <c r="AN729" s="118"/>
      <c r="AO729" s="34"/>
    </row>
    <row r="730" spans="1:41" ht="39.950000000000003" customHeight="1" x14ac:dyDescent="0.2">
      <c r="A730" s="556"/>
      <c r="B730" s="553"/>
      <c r="C730" s="358"/>
      <c r="D730" s="360"/>
      <c r="E730" s="362"/>
      <c r="F730" s="366"/>
      <c r="G730" s="421"/>
      <c r="H730" s="424"/>
      <c r="I730" s="387"/>
      <c r="J730" s="387"/>
      <c r="K730" s="390"/>
      <c r="L730" s="393"/>
      <c r="M730" s="355"/>
      <c r="N730" s="71" t="s">
        <v>49</v>
      </c>
      <c r="O730" s="136">
        <v>0</v>
      </c>
      <c r="P730" s="136">
        <v>0</v>
      </c>
      <c r="Q730" s="136">
        <v>0</v>
      </c>
      <c r="R730" s="139">
        <v>0</v>
      </c>
      <c r="S730" s="9">
        <f t="shared" ref="S730" si="3049">SUM(O730:O730)*M729</f>
        <v>0</v>
      </c>
      <c r="T730" s="10">
        <f t="shared" ref="T730" si="3050">SUM(P730:P730)*M729</f>
        <v>0</v>
      </c>
      <c r="U730" s="10">
        <f t="shared" ref="U730" si="3051">SUM(Q730:Q730)*M729</f>
        <v>0</v>
      </c>
      <c r="V730" s="10">
        <f t="shared" ref="V730" si="3052">SUM(R730:R730)*M729</f>
        <v>0</v>
      </c>
      <c r="W730" s="102">
        <f t="shared" si="2992"/>
        <v>0</v>
      </c>
      <c r="X730" s="230"/>
      <c r="Y730" s="230"/>
      <c r="Z730" s="230"/>
      <c r="AA730" s="230"/>
      <c r="AB730" s="232"/>
      <c r="AC730" s="658"/>
      <c r="AD730" s="284"/>
      <c r="AE730" s="82"/>
      <c r="AF730" s="82"/>
      <c r="AG730" s="90"/>
      <c r="AH730" s="82"/>
      <c r="AI730" s="92"/>
      <c r="AJ730" s="33"/>
      <c r="AK730" s="118"/>
      <c r="AL730" s="118"/>
      <c r="AM730" s="118"/>
      <c r="AN730" s="118"/>
      <c r="AO730" s="34"/>
    </row>
    <row r="731" spans="1:41" ht="39.950000000000003" customHeight="1" x14ac:dyDescent="0.2">
      <c r="A731" s="556"/>
      <c r="B731" s="553"/>
      <c r="C731" s="358"/>
      <c r="D731" s="360"/>
      <c r="E731" s="362"/>
      <c r="F731" s="366"/>
      <c r="G731" s="421"/>
      <c r="H731" s="424"/>
      <c r="I731" s="387"/>
      <c r="J731" s="387"/>
      <c r="K731" s="390"/>
      <c r="L731" s="393" t="s">
        <v>820</v>
      </c>
      <c r="M731" s="355">
        <v>0.375</v>
      </c>
      <c r="N731" s="70" t="s">
        <v>43</v>
      </c>
      <c r="O731" s="186">
        <v>0</v>
      </c>
      <c r="P731" s="186">
        <v>1</v>
      </c>
      <c r="Q731" s="186">
        <v>1</v>
      </c>
      <c r="R731" s="187">
        <v>1</v>
      </c>
      <c r="S731" s="14">
        <f t="shared" ref="S731" si="3053">SUM(O731:O731)*M731</f>
        <v>0</v>
      </c>
      <c r="T731" s="15">
        <f t="shared" ref="T731" si="3054">SUM(P731:P731)*M731</f>
        <v>0.375</v>
      </c>
      <c r="U731" s="15">
        <f t="shared" ref="U731" si="3055">SUM(Q731:Q731)*M731</f>
        <v>0.375</v>
      </c>
      <c r="V731" s="15">
        <f t="shared" ref="V731" si="3056">SUM(R731:R731)*M731</f>
        <v>0.375</v>
      </c>
      <c r="W731" s="103">
        <f t="shared" si="2992"/>
        <v>0.375</v>
      </c>
      <c r="X731" s="230"/>
      <c r="Y731" s="230"/>
      <c r="Z731" s="230"/>
      <c r="AA731" s="230"/>
      <c r="AB731" s="232"/>
      <c r="AC731" s="658"/>
      <c r="AD731" s="284"/>
      <c r="AE731" s="82"/>
      <c r="AF731" s="82" t="str">
        <f>+IF(Q732&gt;Q731,"SUPERADA",IF(Q732=Q731,"EQUILIBRADA",IF(Q732&lt;Q731,"PARA MEJORAR")))</f>
        <v>PARA MEJORAR</v>
      </c>
      <c r="AG731" s="90"/>
      <c r="AH731" s="82"/>
      <c r="AI731" s="92"/>
      <c r="AJ731" s="33"/>
      <c r="AK731" s="118"/>
      <c r="AL731" s="118"/>
      <c r="AM731" s="118"/>
      <c r="AN731" s="118"/>
      <c r="AO731" s="34"/>
    </row>
    <row r="732" spans="1:41" ht="39.950000000000003" customHeight="1" x14ac:dyDescent="0.2">
      <c r="A732" s="556"/>
      <c r="B732" s="553"/>
      <c r="C732" s="358"/>
      <c r="D732" s="360"/>
      <c r="E732" s="362"/>
      <c r="F732" s="366"/>
      <c r="G732" s="421"/>
      <c r="H732" s="424"/>
      <c r="I732" s="387"/>
      <c r="J732" s="387"/>
      <c r="K732" s="390"/>
      <c r="L732" s="393"/>
      <c r="M732" s="355"/>
      <c r="N732" s="71" t="s">
        <v>49</v>
      </c>
      <c r="O732" s="136">
        <v>0</v>
      </c>
      <c r="P732" s="136">
        <v>0</v>
      </c>
      <c r="Q732" s="136">
        <v>0</v>
      </c>
      <c r="R732" s="139">
        <v>0</v>
      </c>
      <c r="S732" s="9">
        <f t="shared" ref="S732" si="3057">SUM(O732:O732)*M731</f>
        <v>0</v>
      </c>
      <c r="T732" s="10">
        <f t="shared" ref="T732" si="3058">SUM(P732:P732)*M731</f>
        <v>0</v>
      </c>
      <c r="U732" s="10">
        <f t="shared" ref="U732" si="3059">SUM(Q732:Q732)*M731</f>
        <v>0</v>
      </c>
      <c r="V732" s="10">
        <f t="shared" ref="V732" si="3060">SUM(R732:R732)*M731</f>
        <v>0</v>
      </c>
      <c r="W732" s="102">
        <f t="shared" si="2992"/>
        <v>0</v>
      </c>
      <c r="X732" s="230"/>
      <c r="Y732" s="230"/>
      <c r="Z732" s="230"/>
      <c r="AA732" s="230"/>
      <c r="AB732" s="232"/>
      <c r="AC732" s="658"/>
      <c r="AD732" s="284"/>
      <c r="AE732" s="82"/>
      <c r="AF732" s="82"/>
      <c r="AG732" s="90"/>
      <c r="AH732" s="82"/>
      <c r="AI732" s="92"/>
      <c r="AJ732" s="33"/>
      <c r="AK732" s="118"/>
      <c r="AL732" s="118"/>
      <c r="AM732" s="118"/>
      <c r="AN732" s="118"/>
      <c r="AO732" s="34"/>
    </row>
    <row r="733" spans="1:41" ht="39.950000000000003" customHeight="1" x14ac:dyDescent="0.2">
      <c r="A733" s="556"/>
      <c r="B733" s="553"/>
      <c r="C733" s="358"/>
      <c r="D733" s="360"/>
      <c r="E733" s="362"/>
      <c r="F733" s="366"/>
      <c r="G733" s="421"/>
      <c r="H733" s="424"/>
      <c r="I733" s="387"/>
      <c r="J733" s="387"/>
      <c r="K733" s="390"/>
      <c r="L733" s="393" t="s">
        <v>821</v>
      </c>
      <c r="M733" s="355">
        <v>0.25</v>
      </c>
      <c r="N733" s="70" t="s">
        <v>43</v>
      </c>
      <c r="O733" s="186">
        <v>0</v>
      </c>
      <c r="P733" s="186">
        <v>0</v>
      </c>
      <c r="Q733" s="186">
        <v>1</v>
      </c>
      <c r="R733" s="187">
        <v>1</v>
      </c>
      <c r="S733" s="14">
        <f t="shared" ref="S733" si="3061">SUM(O733:O733)*M733</f>
        <v>0</v>
      </c>
      <c r="T733" s="15">
        <f t="shared" ref="T733" si="3062">SUM(P733:P733)*M733</f>
        <v>0</v>
      </c>
      <c r="U733" s="15">
        <f t="shared" ref="U733" si="3063">SUM(Q733:Q733)*M733</f>
        <v>0.25</v>
      </c>
      <c r="V733" s="15">
        <f t="shared" ref="V733" si="3064">SUM(R733:R733)*M733</f>
        <v>0.25</v>
      </c>
      <c r="W733" s="103">
        <f t="shared" si="2992"/>
        <v>0.25</v>
      </c>
      <c r="X733" s="230"/>
      <c r="Y733" s="230"/>
      <c r="Z733" s="230"/>
      <c r="AA733" s="230"/>
      <c r="AB733" s="232"/>
      <c r="AC733" s="658"/>
      <c r="AD733" s="284"/>
      <c r="AE733" s="82"/>
      <c r="AF733" s="82" t="str">
        <f>+IF(Q734&gt;Q733,"SUPERADA",IF(Q734=Q733,"EQUILIBRADA",IF(Q734&lt;Q733,"PARA MEJORAR")))</f>
        <v>PARA MEJORAR</v>
      </c>
      <c r="AG733" s="90"/>
      <c r="AH733" s="82"/>
      <c r="AI733" s="92"/>
      <c r="AJ733" s="33"/>
      <c r="AK733" s="118"/>
      <c r="AL733" s="118"/>
      <c r="AM733" s="118"/>
      <c r="AN733" s="118"/>
      <c r="AO733" s="34"/>
    </row>
    <row r="734" spans="1:41" ht="39.950000000000003" customHeight="1" x14ac:dyDescent="0.2">
      <c r="A734" s="556"/>
      <c r="B734" s="553"/>
      <c r="C734" s="358"/>
      <c r="D734" s="360"/>
      <c r="E734" s="362"/>
      <c r="F734" s="366"/>
      <c r="G734" s="421"/>
      <c r="H734" s="424"/>
      <c r="I734" s="387"/>
      <c r="J734" s="387"/>
      <c r="K734" s="390"/>
      <c r="L734" s="393"/>
      <c r="M734" s="355"/>
      <c r="N734" s="71" t="s">
        <v>49</v>
      </c>
      <c r="O734" s="136">
        <v>0</v>
      </c>
      <c r="P734" s="136">
        <v>0</v>
      </c>
      <c r="Q734" s="136">
        <v>0</v>
      </c>
      <c r="R734" s="139">
        <v>0</v>
      </c>
      <c r="S734" s="9">
        <f t="shared" ref="S734" si="3065">SUM(O734:O734)*M733</f>
        <v>0</v>
      </c>
      <c r="T734" s="10">
        <f t="shared" ref="T734" si="3066">SUM(P734:P734)*M733</f>
        <v>0</v>
      </c>
      <c r="U734" s="10">
        <f t="shared" ref="U734" si="3067">SUM(Q734:Q734)*M733</f>
        <v>0</v>
      </c>
      <c r="V734" s="10">
        <f t="shared" ref="V734" si="3068">SUM(R734:R734)*M733</f>
        <v>0</v>
      </c>
      <c r="W734" s="102">
        <f t="shared" si="2992"/>
        <v>0</v>
      </c>
      <c r="X734" s="230"/>
      <c r="Y734" s="230"/>
      <c r="Z734" s="230"/>
      <c r="AA734" s="230"/>
      <c r="AB734" s="232"/>
      <c r="AC734" s="658"/>
      <c r="AD734" s="284"/>
      <c r="AE734" s="82"/>
      <c r="AF734" s="82"/>
      <c r="AG734" s="90"/>
      <c r="AH734" s="82"/>
      <c r="AI734" s="92"/>
      <c r="AJ734" s="33"/>
      <c r="AK734" s="118"/>
      <c r="AL734" s="118"/>
      <c r="AM734" s="118"/>
      <c r="AN734" s="118"/>
      <c r="AO734" s="34"/>
    </row>
    <row r="735" spans="1:41" ht="39.950000000000003" customHeight="1" x14ac:dyDescent="0.2">
      <c r="A735" s="556"/>
      <c r="B735" s="553"/>
      <c r="C735" s="358"/>
      <c r="D735" s="360"/>
      <c r="E735" s="362"/>
      <c r="F735" s="366"/>
      <c r="G735" s="421"/>
      <c r="H735" s="424"/>
      <c r="I735" s="387"/>
      <c r="J735" s="387"/>
      <c r="K735" s="390"/>
      <c r="L735" s="393" t="s">
        <v>822</v>
      </c>
      <c r="M735" s="355">
        <v>0.25</v>
      </c>
      <c r="N735" s="70" t="s">
        <v>43</v>
      </c>
      <c r="O735" s="186">
        <v>0</v>
      </c>
      <c r="P735" s="186">
        <v>0</v>
      </c>
      <c r="Q735" s="186">
        <v>0</v>
      </c>
      <c r="R735" s="187">
        <v>1</v>
      </c>
      <c r="S735" s="14">
        <f t="shared" ref="S735" si="3069">SUM(O735:O735)*M735</f>
        <v>0</v>
      </c>
      <c r="T735" s="15">
        <f t="shared" ref="T735" si="3070">SUM(P735:P735)*M735</f>
        <v>0</v>
      </c>
      <c r="U735" s="15">
        <f t="shared" ref="U735" si="3071">SUM(Q735:Q735)*M735</f>
        <v>0</v>
      </c>
      <c r="V735" s="15">
        <f t="shared" ref="V735" si="3072">SUM(R735:R735)*M735</f>
        <v>0.25</v>
      </c>
      <c r="W735" s="103">
        <f t="shared" si="2992"/>
        <v>0.25</v>
      </c>
      <c r="X735" s="230"/>
      <c r="Y735" s="230"/>
      <c r="Z735" s="230"/>
      <c r="AA735" s="230"/>
      <c r="AB735" s="232"/>
      <c r="AC735" s="658"/>
      <c r="AD735" s="284"/>
      <c r="AE735" s="82"/>
      <c r="AF735" s="82" t="str">
        <f>+IF(Q736&gt;Q735,"SUPERADA",IF(Q736=Q735,"EQUILIBRADA",IF(Q736&lt;Q735,"PARA MEJORAR")))</f>
        <v>EQUILIBRADA</v>
      </c>
      <c r="AG735" s="90"/>
      <c r="AH735" s="82"/>
      <c r="AI735" s="92"/>
      <c r="AJ735" s="33"/>
      <c r="AK735" s="118"/>
      <c r="AL735" s="118"/>
      <c r="AM735" s="118"/>
      <c r="AN735" s="118"/>
      <c r="AO735" s="34"/>
    </row>
    <row r="736" spans="1:41" ht="39.950000000000003" customHeight="1" thickBot="1" x14ac:dyDescent="0.25">
      <c r="A736" s="556"/>
      <c r="B736" s="553"/>
      <c r="C736" s="358"/>
      <c r="D736" s="360"/>
      <c r="E736" s="362"/>
      <c r="F736" s="366"/>
      <c r="G736" s="422"/>
      <c r="H736" s="425"/>
      <c r="I736" s="388"/>
      <c r="J736" s="388"/>
      <c r="K736" s="391"/>
      <c r="L736" s="405"/>
      <c r="M736" s="356"/>
      <c r="N736" s="72" t="s">
        <v>49</v>
      </c>
      <c r="O736" s="138">
        <v>0</v>
      </c>
      <c r="P736" s="138">
        <v>0</v>
      </c>
      <c r="Q736" s="138">
        <v>0</v>
      </c>
      <c r="R736" s="140">
        <v>0</v>
      </c>
      <c r="S736" s="20">
        <f t="shared" ref="S736" si="3073">SUM(O736:O736)*M735</f>
        <v>0</v>
      </c>
      <c r="T736" s="21">
        <f t="shared" ref="T736" si="3074">SUM(P736:P736)*M735</f>
        <v>0</v>
      </c>
      <c r="U736" s="21">
        <f t="shared" ref="U736" si="3075">SUM(Q736:Q736)*M735</f>
        <v>0</v>
      </c>
      <c r="V736" s="21">
        <f t="shared" ref="V736" si="3076">SUM(R736:R736)*M735</f>
        <v>0</v>
      </c>
      <c r="W736" s="104">
        <f t="shared" si="2992"/>
        <v>0</v>
      </c>
      <c r="X736" s="230"/>
      <c r="Y736" s="230"/>
      <c r="Z736" s="230"/>
      <c r="AA736" s="230"/>
      <c r="AB736" s="232"/>
      <c r="AC736" s="658"/>
      <c r="AD736" s="284"/>
      <c r="AE736" s="82"/>
      <c r="AF736" s="82"/>
      <c r="AG736" s="90"/>
      <c r="AH736" s="82"/>
      <c r="AI736" s="92"/>
      <c r="AJ736" s="33"/>
      <c r="AK736" s="118"/>
      <c r="AL736" s="118"/>
      <c r="AM736" s="118"/>
      <c r="AN736" s="118"/>
      <c r="AO736" s="34"/>
    </row>
    <row r="737" spans="1:41" ht="39.950000000000003" customHeight="1" x14ac:dyDescent="0.2">
      <c r="A737" s="556"/>
      <c r="B737" s="552"/>
      <c r="C737" s="357">
        <v>51</v>
      </c>
      <c r="D737" s="562" t="s">
        <v>823</v>
      </c>
      <c r="E737" s="361">
        <v>58</v>
      </c>
      <c r="F737" s="363" t="s">
        <v>824</v>
      </c>
      <c r="G737" s="375" t="s">
        <v>825</v>
      </c>
      <c r="H737" s="403">
        <v>105</v>
      </c>
      <c r="I737" s="407" t="s">
        <v>826</v>
      </c>
      <c r="J737" s="407" t="s">
        <v>827</v>
      </c>
      <c r="K737" s="372">
        <v>0</v>
      </c>
      <c r="L737" s="560" t="s">
        <v>828</v>
      </c>
      <c r="M737" s="561">
        <v>0.5</v>
      </c>
      <c r="N737" s="75" t="s">
        <v>43</v>
      </c>
      <c r="O737" s="180">
        <v>0.25</v>
      </c>
      <c r="P737" s="180">
        <v>1</v>
      </c>
      <c r="Q737" s="180">
        <v>1</v>
      </c>
      <c r="R737" s="182">
        <v>1</v>
      </c>
      <c r="S737" s="6">
        <f t="shared" ref="S737" si="3077">SUM(O737:O737)*M737</f>
        <v>0.125</v>
      </c>
      <c r="T737" s="7">
        <f t="shared" ref="T737" si="3078">SUM(P737:P737)*M737</f>
        <v>0.5</v>
      </c>
      <c r="U737" s="7">
        <f t="shared" ref="U737" si="3079">SUM(Q737:Q737)*M737</f>
        <v>0.5</v>
      </c>
      <c r="V737" s="7">
        <f t="shared" ref="V737" si="3080">SUM(R737:R737)*M737</f>
        <v>0.5</v>
      </c>
      <c r="W737" s="101">
        <f t="shared" si="2992"/>
        <v>0.5</v>
      </c>
      <c r="X737" s="229">
        <f>S738+S740</f>
        <v>0</v>
      </c>
      <c r="Y737" s="229">
        <f>T738+T740</f>
        <v>0</v>
      </c>
      <c r="Z737" s="229">
        <f>U738+U740</f>
        <v>0</v>
      </c>
      <c r="AA737" s="229">
        <f>V738+V740</f>
        <v>0</v>
      </c>
      <c r="AB737" s="231">
        <f>W738+W740</f>
        <v>0</v>
      </c>
      <c r="AC737" s="658"/>
      <c r="AD737" s="284"/>
      <c r="AE737" s="82"/>
      <c r="AF737" s="82"/>
      <c r="AG737" s="90"/>
      <c r="AH737" s="82"/>
      <c r="AI737" s="92"/>
      <c r="AJ737" s="33"/>
      <c r="AK737" s="118"/>
      <c r="AL737" s="118"/>
      <c r="AM737" s="118"/>
      <c r="AN737" s="118"/>
      <c r="AO737" s="34"/>
    </row>
    <row r="738" spans="1:41" ht="39.950000000000003" customHeight="1" x14ac:dyDescent="0.2">
      <c r="A738" s="556"/>
      <c r="B738" s="552"/>
      <c r="C738" s="358"/>
      <c r="D738" s="563"/>
      <c r="E738" s="362"/>
      <c r="F738" s="364"/>
      <c r="G738" s="375"/>
      <c r="H738" s="403"/>
      <c r="I738" s="407"/>
      <c r="J738" s="407"/>
      <c r="K738" s="372"/>
      <c r="L738" s="393"/>
      <c r="M738" s="355"/>
      <c r="N738" s="71" t="s">
        <v>49</v>
      </c>
      <c r="O738" s="136">
        <v>0</v>
      </c>
      <c r="P738" s="136">
        <v>0</v>
      </c>
      <c r="Q738" s="136">
        <v>0</v>
      </c>
      <c r="R738" s="139">
        <v>0</v>
      </c>
      <c r="S738" s="9">
        <f t="shared" ref="S738" si="3081">SUM(O738:O738)*M737</f>
        <v>0</v>
      </c>
      <c r="T738" s="10">
        <f t="shared" ref="T738" si="3082">SUM(P738:P738)*M737</f>
        <v>0</v>
      </c>
      <c r="U738" s="10">
        <f t="shared" ref="U738" si="3083">SUM(Q738:Q738)*M737</f>
        <v>0</v>
      </c>
      <c r="V738" s="10">
        <f t="shared" ref="V738" si="3084">SUM(R738:R738)*M737</f>
        <v>0</v>
      </c>
      <c r="W738" s="102">
        <f t="shared" si="2992"/>
        <v>0</v>
      </c>
      <c r="X738" s="230"/>
      <c r="Y738" s="230"/>
      <c r="Z738" s="230"/>
      <c r="AA738" s="230"/>
      <c r="AB738" s="232"/>
      <c r="AC738" s="658"/>
      <c r="AD738" s="284"/>
      <c r="AE738" s="82"/>
      <c r="AF738" s="82"/>
      <c r="AG738" s="90"/>
      <c r="AH738" s="82"/>
      <c r="AI738" s="92"/>
      <c r="AJ738" s="33"/>
      <c r="AK738" s="118"/>
      <c r="AL738" s="118"/>
      <c r="AM738" s="118"/>
      <c r="AN738" s="118"/>
      <c r="AO738" s="34"/>
    </row>
    <row r="739" spans="1:41" ht="39.950000000000003" customHeight="1" x14ac:dyDescent="0.2">
      <c r="A739" s="556"/>
      <c r="B739" s="552"/>
      <c r="C739" s="358"/>
      <c r="D739" s="563"/>
      <c r="E739" s="362"/>
      <c r="F739" s="364"/>
      <c r="G739" s="375"/>
      <c r="H739" s="403"/>
      <c r="I739" s="407"/>
      <c r="J739" s="407"/>
      <c r="K739" s="372"/>
      <c r="L739" s="393" t="s">
        <v>829</v>
      </c>
      <c r="M739" s="355">
        <v>0.5</v>
      </c>
      <c r="N739" s="70" t="s">
        <v>43</v>
      </c>
      <c r="O739" s="186">
        <v>1</v>
      </c>
      <c r="P739" s="186">
        <v>1</v>
      </c>
      <c r="Q739" s="186">
        <v>1</v>
      </c>
      <c r="R739" s="187">
        <v>1</v>
      </c>
      <c r="S739" s="14">
        <f t="shared" ref="S739" si="3085">SUM(O739:O739)*M739</f>
        <v>0.5</v>
      </c>
      <c r="T739" s="15">
        <f t="shared" ref="T739" si="3086">SUM(P739:P739)*M739</f>
        <v>0.5</v>
      </c>
      <c r="U739" s="15">
        <f t="shared" ref="U739" si="3087">SUM(Q739:Q739)*M739</f>
        <v>0.5</v>
      </c>
      <c r="V739" s="15">
        <f t="shared" ref="V739" si="3088">SUM(R739:R739)*M739</f>
        <v>0.5</v>
      </c>
      <c r="W739" s="103">
        <f t="shared" si="2992"/>
        <v>0.5</v>
      </c>
      <c r="X739" s="230"/>
      <c r="Y739" s="230"/>
      <c r="Z739" s="230"/>
      <c r="AA739" s="230"/>
      <c r="AB739" s="232"/>
      <c r="AC739" s="658"/>
      <c r="AD739" s="284"/>
      <c r="AE739" s="82"/>
      <c r="AF739" s="82"/>
      <c r="AG739" s="90"/>
      <c r="AH739" s="82"/>
      <c r="AI739" s="92"/>
      <c r="AJ739" s="33"/>
      <c r="AK739" s="118"/>
      <c r="AL739" s="118"/>
      <c r="AM739" s="118"/>
      <c r="AN739" s="118"/>
      <c r="AO739" s="34"/>
    </row>
    <row r="740" spans="1:41" ht="39.950000000000003" customHeight="1" thickBot="1" x14ac:dyDescent="0.25">
      <c r="A740" s="557"/>
      <c r="B740" s="554"/>
      <c r="C740" s="367"/>
      <c r="D740" s="564"/>
      <c r="E740" s="369"/>
      <c r="F740" s="370"/>
      <c r="G740" s="376"/>
      <c r="H740" s="404"/>
      <c r="I740" s="408"/>
      <c r="J740" s="408"/>
      <c r="K740" s="373"/>
      <c r="L740" s="405"/>
      <c r="M740" s="356"/>
      <c r="N740" s="72" t="s">
        <v>49</v>
      </c>
      <c r="O740" s="138">
        <v>0</v>
      </c>
      <c r="P740" s="138">
        <v>0</v>
      </c>
      <c r="Q740" s="138">
        <v>0</v>
      </c>
      <c r="R740" s="140">
        <v>0</v>
      </c>
      <c r="S740" s="20">
        <f t="shared" ref="S740" si="3089">SUM(O740:O740)*M739</f>
        <v>0</v>
      </c>
      <c r="T740" s="21">
        <f t="shared" ref="T740" si="3090">SUM(P740:P740)*M739</f>
        <v>0</v>
      </c>
      <c r="U740" s="21">
        <f t="shared" ref="U740" si="3091">SUM(Q740:Q740)*M739</f>
        <v>0</v>
      </c>
      <c r="V740" s="21">
        <f t="shared" ref="V740" si="3092">SUM(R740:R740)*M739</f>
        <v>0</v>
      </c>
      <c r="W740" s="104">
        <f t="shared" si="2992"/>
        <v>0</v>
      </c>
      <c r="X740" s="230"/>
      <c r="Y740" s="230"/>
      <c r="Z740" s="230"/>
      <c r="AA740" s="230"/>
      <c r="AB740" s="232"/>
      <c r="AC740" s="658"/>
      <c r="AD740" s="285"/>
      <c r="AE740" s="82"/>
      <c r="AF740" s="82"/>
      <c r="AG740" s="90"/>
      <c r="AH740" s="82"/>
      <c r="AI740" s="92"/>
      <c r="AJ740" s="33"/>
      <c r="AK740" s="118"/>
      <c r="AL740" s="118"/>
      <c r="AM740" s="118"/>
      <c r="AN740" s="118"/>
      <c r="AO740" s="34"/>
    </row>
    <row r="741" spans="1:41" ht="39.950000000000003" customHeight="1" x14ac:dyDescent="0.2">
      <c r="A741" s="555"/>
      <c r="B741" s="551"/>
      <c r="C741" s="357"/>
      <c r="D741" s="562"/>
      <c r="E741" s="361"/>
      <c r="F741" s="363"/>
      <c r="G741" s="1309" t="s">
        <v>1016</v>
      </c>
      <c r="H741" s="1312">
        <v>106</v>
      </c>
      <c r="I741" s="1315" t="s">
        <v>1010</v>
      </c>
      <c r="J741" s="1315" t="s">
        <v>1011</v>
      </c>
      <c r="K741" s="1318">
        <v>0</v>
      </c>
      <c r="L741" s="1321" t="s">
        <v>1012</v>
      </c>
      <c r="M741" s="1323">
        <v>0.5</v>
      </c>
      <c r="N741" s="73" t="s">
        <v>43</v>
      </c>
      <c r="O741" s="176">
        <v>0.1</v>
      </c>
      <c r="P741" s="176">
        <v>0.3</v>
      </c>
      <c r="Q741" s="176">
        <v>0.6</v>
      </c>
      <c r="R741" s="178">
        <v>1</v>
      </c>
      <c r="S741" s="6">
        <f t="shared" ref="S741" si="3093">SUM(O741:O741)*M741</f>
        <v>0.05</v>
      </c>
      <c r="T741" s="7">
        <f t="shared" ref="T741" si="3094">SUM(P741:P741)*M741</f>
        <v>0.15</v>
      </c>
      <c r="U741" s="7">
        <f t="shared" ref="U741" si="3095">SUM(Q741:Q741)*M741</f>
        <v>0.3</v>
      </c>
      <c r="V741" s="7">
        <f t="shared" ref="V741" si="3096">SUM(R741:R741)*M741</f>
        <v>0.5</v>
      </c>
      <c r="W741" s="101">
        <f t="shared" si="2992"/>
        <v>0.5</v>
      </c>
      <c r="X741" s="229">
        <f>S742+S744+S746+S748</f>
        <v>0</v>
      </c>
      <c r="Y741" s="229">
        <f>T742+T744+T746+T748</f>
        <v>0</v>
      </c>
      <c r="Z741" s="229">
        <f>U742+U744+U746+U748</f>
        <v>0</v>
      </c>
      <c r="AA741" s="229">
        <f>V742+V744+V746+V748</f>
        <v>0</v>
      </c>
      <c r="AB741" s="231">
        <f>W742+W744+W746+W748</f>
        <v>0</v>
      </c>
      <c r="AC741" s="658"/>
      <c r="AD741" s="283" t="s">
        <v>1017</v>
      </c>
      <c r="AE741" s="82"/>
      <c r="AF741" s="82"/>
      <c r="AG741" s="90"/>
      <c r="AH741" s="82"/>
      <c r="AI741" s="92"/>
      <c r="AJ741" s="33"/>
      <c r="AK741" s="118"/>
      <c r="AL741" s="118"/>
      <c r="AM741" s="118"/>
      <c r="AN741" s="118"/>
      <c r="AO741" s="34"/>
    </row>
    <row r="742" spans="1:41" ht="39.950000000000003" customHeight="1" x14ac:dyDescent="0.2">
      <c r="A742" s="556"/>
      <c r="B742" s="552"/>
      <c r="C742" s="358"/>
      <c r="D742" s="563"/>
      <c r="E742" s="362"/>
      <c r="F742" s="364"/>
      <c r="G742" s="1310"/>
      <c r="H742" s="1313"/>
      <c r="I742" s="1316"/>
      <c r="J742" s="1316"/>
      <c r="K742" s="1319"/>
      <c r="L742" s="1322"/>
      <c r="M742" s="1324"/>
      <c r="N742" s="71" t="s">
        <v>49</v>
      </c>
      <c r="O742" s="136">
        <v>0</v>
      </c>
      <c r="P742" s="136">
        <v>0</v>
      </c>
      <c r="Q742" s="136">
        <v>0</v>
      </c>
      <c r="R742" s="139">
        <v>0</v>
      </c>
      <c r="S742" s="9">
        <f t="shared" ref="S742" si="3097">SUM(O742:O742)*M741</f>
        <v>0</v>
      </c>
      <c r="T742" s="10">
        <f t="shared" ref="T742" si="3098">SUM(P742:P742)*M741</f>
        <v>0</v>
      </c>
      <c r="U742" s="10">
        <f t="shared" ref="U742" si="3099">SUM(Q742:Q742)*M741</f>
        <v>0</v>
      </c>
      <c r="V742" s="10">
        <f t="shared" ref="V742" si="3100">SUM(R742:R742)*M741</f>
        <v>0</v>
      </c>
      <c r="W742" s="102">
        <f t="shared" si="2992"/>
        <v>0</v>
      </c>
      <c r="X742" s="230"/>
      <c r="Y742" s="230"/>
      <c r="Z742" s="230"/>
      <c r="AA742" s="230"/>
      <c r="AB742" s="232"/>
      <c r="AC742" s="658"/>
      <c r="AD742" s="284"/>
      <c r="AE742" s="82"/>
      <c r="AF742" s="82"/>
      <c r="AG742" s="90"/>
      <c r="AH742" s="82"/>
      <c r="AI742" s="92"/>
      <c r="AJ742" s="33"/>
      <c r="AK742" s="118"/>
      <c r="AL742" s="118"/>
      <c r="AM742" s="118"/>
      <c r="AN742" s="118"/>
      <c r="AO742" s="34"/>
    </row>
    <row r="743" spans="1:41" ht="39.950000000000003" customHeight="1" x14ac:dyDescent="0.2">
      <c r="A743" s="556"/>
      <c r="B743" s="552"/>
      <c r="C743" s="358"/>
      <c r="D743" s="563"/>
      <c r="E743" s="362"/>
      <c r="F743" s="364"/>
      <c r="G743" s="1310"/>
      <c r="H743" s="1313"/>
      <c r="I743" s="1316"/>
      <c r="J743" s="1316"/>
      <c r="K743" s="1319"/>
      <c r="L743" s="1322" t="s">
        <v>1013</v>
      </c>
      <c r="M743" s="1324">
        <v>0.2</v>
      </c>
      <c r="N743" s="70" t="s">
        <v>43</v>
      </c>
      <c r="O743" s="186">
        <v>0.2</v>
      </c>
      <c r="P743" s="186">
        <v>0.4</v>
      </c>
      <c r="Q743" s="186">
        <v>0.6</v>
      </c>
      <c r="R743" s="187">
        <v>1</v>
      </c>
      <c r="S743" s="14">
        <f t="shared" ref="S743" si="3101">SUM(O743:O743)*M743</f>
        <v>4.0000000000000008E-2</v>
      </c>
      <c r="T743" s="15">
        <f t="shared" ref="T743" si="3102">SUM(P743:P743)*M743</f>
        <v>8.0000000000000016E-2</v>
      </c>
      <c r="U743" s="15">
        <f t="shared" ref="U743" si="3103">SUM(Q743:Q743)*M743</f>
        <v>0.12</v>
      </c>
      <c r="V743" s="15">
        <f t="shared" ref="V743" si="3104">SUM(R743:R743)*M743</f>
        <v>0.2</v>
      </c>
      <c r="W743" s="103">
        <f t="shared" si="2992"/>
        <v>0.2</v>
      </c>
      <c r="X743" s="230"/>
      <c r="Y743" s="230"/>
      <c r="Z743" s="230"/>
      <c r="AA743" s="230"/>
      <c r="AB743" s="232"/>
      <c r="AC743" s="658"/>
      <c r="AD743" s="284"/>
      <c r="AE743" s="82"/>
      <c r="AF743" s="82"/>
      <c r="AG743" s="90"/>
      <c r="AH743" s="82"/>
      <c r="AI743" s="92"/>
      <c r="AJ743" s="33"/>
      <c r="AK743" s="118"/>
      <c r="AL743" s="118"/>
      <c r="AM743" s="118"/>
      <c r="AN743" s="118"/>
      <c r="AO743" s="34"/>
    </row>
    <row r="744" spans="1:41" ht="39.950000000000003" customHeight="1" x14ac:dyDescent="0.2">
      <c r="A744" s="556"/>
      <c r="B744" s="552"/>
      <c r="C744" s="358"/>
      <c r="D744" s="563"/>
      <c r="E744" s="362"/>
      <c r="F744" s="364"/>
      <c r="G744" s="1310"/>
      <c r="H744" s="1313"/>
      <c r="I744" s="1316"/>
      <c r="J744" s="1316"/>
      <c r="K744" s="1319"/>
      <c r="L744" s="1322"/>
      <c r="M744" s="1324"/>
      <c r="N744" s="71" t="s">
        <v>49</v>
      </c>
      <c r="O744" s="136">
        <v>0</v>
      </c>
      <c r="P744" s="136">
        <v>0</v>
      </c>
      <c r="Q744" s="136">
        <v>0</v>
      </c>
      <c r="R744" s="139">
        <v>0</v>
      </c>
      <c r="S744" s="9">
        <f t="shared" ref="S744" si="3105">SUM(O744:O744)*M743</f>
        <v>0</v>
      </c>
      <c r="T744" s="10">
        <f t="shared" ref="T744" si="3106">SUM(P744:P744)*M743</f>
        <v>0</v>
      </c>
      <c r="U744" s="10">
        <f t="shared" ref="U744" si="3107">SUM(Q744:Q744)*M743</f>
        <v>0</v>
      </c>
      <c r="V744" s="10">
        <f t="shared" ref="V744" si="3108">SUM(R744:R744)*M743</f>
        <v>0</v>
      </c>
      <c r="W744" s="102">
        <f t="shared" si="2992"/>
        <v>0</v>
      </c>
      <c r="X744" s="230"/>
      <c r="Y744" s="230"/>
      <c r="Z744" s="230"/>
      <c r="AA744" s="230"/>
      <c r="AB744" s="232"/>
      <c r="AC744" s="658"/>
      <c r="AD744" s="284"/>
      <c r="AE744" s="82"/>
      <c r="AF744" s="82"/>
      <c r="AG744" s="90"/>
      <c r="AH744" s="82"/>
      <c r="AI744" s="92"/>
      <c r="AJ744" s="33"/>
      <c r="AK744" s="118"/>
      <c r="AL744" s="118"/>
      <c r="AM744" s="118"/>
      <c r="AN744" s="118"/>
      <c r="AO744" s="34"/>
    </row>
    <row r="745" spans="1:41" ht="39.950000000000003" customHeight="1" x14ac:dyDescent="0.2">
      <c r="A745" s="556"/>
      <c r="B745" s="552"/>
      <c r="C745" s="358"/>
      <c r="D745" s="563"/>
      <c r="E745" s="362"/>
      <c r="F745" s="364"/>
      <c r="G745" s="1310"/>
      <c r="H745" s="1313"/>
      <c r="I745" s="1316"/>
      <c r="J745" s="1316"/>
      <c r="K745" s="1319"/>
      <c r="L745" s="1325" t="s">
        <v>1014</v>
      </c>
      <c r="M745" s="1327">
        <v>0.2</v>
      </c>
      <c r="N745" s="70" t="s">
        <v>43</v>
      </c>
      <c r="O745" s="186">
        <v>0.25</v>
      </c>
      <c r="P745" s="186">
        <v>0.5</v>
      </c>
      <c r="Q745" s="186">
        <v>0.75</v>
      </c>
      <c r="R745" s="187">
        <v>1</v>
      </c>
      <c r="S745" s="14">
        <f t="shared" ref="S745" si="3109">SUM(O745:O745)*M745</f>
        <v>0.05</v>
      </c>
      <c r="T745" s="15">
        <f t="shared" ref="T745" si="3110">SUM(P745:P745)*M745</f>
        <v>0.1</v>
      </c>
      <c r="U745" s="15">
        <f t="shared" ref="U745" si="3111">SUM(Q745:Q745)*M745</f>
        <v>0.15000000000000002</v>
      </c>
      <c r="V745" s="15">
        <f t="shared" ref="V745" si="3112">SUM(R745:R745)*M745</f>
        <v>0.2</v>
      </c>
      <c r="W745" s="103">
        <f t="shared" si="2992"/>
        <v>0.2</v>
      </c>
      <c r="X745" s="230">
        <f t="shared" ref="X745:AB745" si="3113">S746+S748</f>
        <v>0</v>
      </c>
      <c r="Y745" s="230">
        <f t="shared" si="3113"/>
        <v>0</v>
      </c>
      <c r="Z745" s="230">
        <f t="shared" si="3113"/>
        <v>0</v>
      </c>
      <c r="AA745" s="230">
        <f t="shared" si="3113"/>
        <v>0</v>
      </c>
      <c r="AB745" s="232">
        <f t="shared" si="3113"/>
        <v>0</v>
      </c>
      <c r="AC745" s="658"/>
      <c r="AD745" s="284"/>
      <c r="AE745" s="82"/>
      <c r="AF745" s="82"/>
      <c r="AG745" s="90"/>
      <c r="AH745" s="82"/>
      <c r="AI745" s="92"/>
      <c r="AJ745" s="33"/>
      <c r="AK745" s="118"/>
      <c r="AL745" s="118"/>
      <c r="AM745" s="118"/>
      <c r="AN745" s="118"/>
      <c r="AO745" s="34"/>
    </row>
    <row r="746" spans="1:41" ht="39.950000000000003" customHeight="1" x14ac:dyDescent="0.2">
      <c r="A746" s="556"/>
      <c r="B746" s="552"/>
      <c r="C746" s="358"/>
      <c r="D746" s="563"/>
      <c r="E746" s="362"/>
      <c r="F746" s="364"/>
      <c r="G746" s="1310"/>
      <c r="H746" s="1313"/>
      <c r="I746" s="1316"/>
      <c r="J746" s="1316"/>
      <c r="K746" s="1319"/>
      <c r="L746" s="1326"/>
      <c r="M746" s="1328"/>
      <c r="N746" s="71" t="s">
        <v>49</v>
      </c>
      <c r="O746" s="136">
        <v>0</v>
      </c>
      <c r="P746" s="136">
        <v>0</v>
      </c>
      <c r="Q746" s="136">
        <v>0</v>
      </c>
      <c r="R746" s="139">
        <v>0</v>
      </c>
      <c r="S746" s="9">
        <f t="shared" ref="S746" si="3114">SUM(O746:O746)*M745</f>
        <v>0</v>
      </c>
      <c r="T746" s="10">
        <f t="shared" ref="T746" si="3115">SUM(P746:P746)*M745</f>
        <v>0</v>
      </c>
      <c r="U746" s="10">
        <f t="shared" ref="U746" si="3116">SUM(Q746:Q746)*M745</f>
        <v>0</v>
      </c>
      <c r="V746" s="10">
        <f t="shared" ref="V746" si="3117">SUM(R746:R746)*M745</f>
        <v>0</v>
      </c>
      <c r="W746" s="102">
        <f t="shared" si="2992"/>
        <v>0</v>
      </c>
      <c r="X746" s="230"/>
      <c r="Y746" s="230"/>
      <c r="Z746" s="230"/>
      <c r="AA746" s="230"/>
      <c r="AB746" s="232"/>
      <c r="AC746" s="658"/>
      <c r="AD746" s="284"/>
      <c r="AE746" s="82"/>
      <c r="AF746" s="82"/>
      <c r="AG746" s="90"/>
      <c r="AH746" s="82"/>
      <c r="AI746" s="92"/>
      <c r="AJ746" s="33"/>
      <c r="AK746" s="118"/>
      <c r="AL746" s="118"/>
      <c r="AM746" s="118"/>
      <c r="AN746" s="118"/>
      <c r="AO746" s="34"/>
    </row>
    <row r="747" spans="1:41" ht="39.950000000000003" customHeight="1" x14ac:dyDescent="0.2">
      <c r="A747" s="556"/>
      <c r="B747" s="552"/>
      <c r="C747" s="358"/>
      <c r="D747" s="563"/>
      <c r="E747" s="362"/>
      <c r="F747" s="364"/>
      <c r="G747" s="1310"/>
      <c r="H747" s="1313"/>
      <c r="I747" s="1316"/>
      <c r="J747" s="1316"/>
      <c r="K747" s="1319"/>
      <c r="L747" s="1325" t="s">
        <v>1015</v>
      </c>
      <c r="M747" s="1327">
        <v>0.1</v>
      </c>
      <c r="N747" s="70" t="s">
        <v>43</v>
      </c>
      <c r="O747" s="186">
        <v>0.25</v>
      </c>
      <c r="P747" s="186">
        <v>0.5</v>
      </c>
      <c r="Q747" s="186">
        <v>0.75</v>
      </c>
      <c r="R747" s="187">
        <v>1</v>
      </c>
      <c r="S747" s="14">
        <f t="shared" ref="S747" si="3118">SUM(O747:O747)*M747</f>
        <v>2.5000000000000001E-2</v>
      </c>
      <c r="T747" s="15">
        <f t="shared" ref="T747" si="3119">SUM(P747:P747)*M747</f>
        <v>0.05</v>
      </c>
      <c r="U747" s="15">
        <f t="shared" ref="U747" si="3120">SUM(Q747:Q747)*M747</f>
        <v>7.5000000000000011E-2</v>
      </c>
      <c r="V747" s="15">
        <f t="shared" ref="V747" si="3121">SUM(R747:R747)*M747</f>
        <v>0.1</v>
      </c>
      <c r="W747" s="103">
        <f t="shared" si="2992"/>
        <v>0.1</v>
      </c>
      <c r="X747" s="230"/>
      <c r="Y747" s="230"/>
      <c r="Z747" s="230"/>
      <c r="AA747" s="230"/>
      <c r="AB747" s="232"/>
      <c r="AC747" s="658"/>
      <c r="AD747" s="284"/>
      <c r="AE747" s="82"/>
      <c r="AF747" s="82"/>
      <c r="AG747" s="90"/>
      <c r="AH747" s="82"/>
      <c r="AI747" s="92"/>
      <c r="AJ747" s="33"/>
      <c r="AK747" s="118"/>
      <c r="AL747" s="118"/>
      <c r="AM747" s="118"/>
      <c r="AN747" s="118"/>
      <c r="AO747" s="34"/>
    </row>
    <row r="748" spans="1:41" ht="39.950000000000003" customHeight="1" thickBot="1" x14ac:dyDescent="0.25">
      <c r="A748" s="556"/>
      <c r="B748" s="554"/>
      <c r="C748" s="367"/>
      <c r="D748" s="564"/>
      <c r="E748" s="369"/>
      <c r="F748" s="370"/>
      <c r="G748" s="1311"/>
      <c r="H748" s="1314"/>
      <c r="I748" s="1317"/>
      <c r="J748" s="1317"/>
      <c r="K748" s="1320"/>
      <c r="L748" s="1329"/>
      <c r="M748" s="1330"/>
      <c r="N748" s="72" t="s">
        <v>49</v>
      </c>
      <c r="O748" s="138">
        <v>0</v>
      </c>
      <c r="P748" s="138">
        <v>0</v>
      </c>
      <c r="Q748" s="138">
        <v>0</v>
      </c>
      <c r="R748" s="140">
        <v>0</v>
      </c>
      <c r="S748" s="20">
        <f t="shared" ref="S748" si="3122">SUM(O748:O748)*M747</f>
        <v>0</v>
      </c>
      <c r="T748" s="21">
        <f t="shared" ref="T748" si="3123">SUM(P748:P748)*M747</f>
        <v>0</v>
      </c>
      <c r="U748" s="21">
        <f t="shared" ref="U748" si="3124">SUM(Q748:Q748)*M747</f>
        <v>0</v>
      </c>
      <c r="V748" s="21">
        <f t="shared" ref="V748" si="3125">SUM(R748:R748)*M747</f>
        <v>0</v>
      </c>
      <c r="W748" s="104">
        <f t="shared" si="2992"/>
        <v>0</v>
      </c>
      <c r="X748" s="233"/>
      <c r="Y748" s="233"/>
      <c r="Z748" s="233"/>
      <c r="AA748" s="233"/>
      <c r="AB748" s="234"/>
      <c r="AC748" s="658"/>
      <c r="AD748" s="285"/>
      <c r="AE748" s="82"/>
      <c r="AF748" s="82"/>
      <c r="AG748" s="90"/>
      <c r="AH748" s="82"/>
      <c r="AI748" s="92"/>
      <c r="AJ748" s="33"/>
      <c r="AK748" s="118"/>
      <c r="AL748" s="118"/>
      <c r="AM748" s="118"/>
      <c r="AN748" s="118"/>
      <c r="AO748" s="34"/>
    </row>
    <row r="749" spans="1:41" ht="39.950000000000003" customHeight="1" x14ac:dyDescent="0.2">
      <c r="A749" s="556"/>
      <c r="B749" s="552"/>
      <c r="C749" s="1331"/>
      <c r="D749" s="1333"/>
      <c r="E749" s="1335"/>
      <c r="F749" s="1337"/>
      <c r="G749" s="1339" t="s">
        <v>149</v>
      </c>
      <c r="H749" s="397">
        <v>107</v>
      </c>
      <c r="I749" s="399" t="s">
        <v>150</v>
      </c>
      <c r="J749" s="401" t="s">
        <v>151</v>
      </c>
      <c r="K749" s="337">
        <v>0</v>
      </c>
      <c r="L749" s="339" t="s">
        <v>152</v>
      </c>
      <c r="M749" s="341">
        <v>1</v>
      </c>
      <c r="N749" s="75" t="s">
        <v>43</v>
      </c>
      <c r="O749" s="227">
        <v>0</v>
      </c>
      <c r="P749" s="225">
        <v>0</v>
      </c>
      <c r="Q749" s="228">
        <v>0.3</v>
      </c>
      <c r="R749" s="226">
        <v>1</v>
      </c>
      <c r="S749" s="6">
        <f t="shared" ref="S749" si="3126">SUM(O749:O749)*M749</f>
        <v>0</v>
      </c>
      <c r="T749" s="7">
        <f t="shared" ref="T749" si="3127">SUM(P749:P749)*M749</f>
        <v>0</v>
      </c>
      <c r="U749" s="7">
        <f t="shared" ref="U749" si="3128">SUM(Q749:Q749)*M749</f>
        <v>0.3</v>
      </c>
      <c r="V749" s="7">
        <f t="shared" ref="V749" si="3129">SUM(R749:R749)*M749</f>
        <v>1</v>
      </c>
      <c r="W749" s="101">
        <f t="shared" si="2992"/>
        <v>1</v>
      </c>
      <c r="X749" s="236">
        <f>+S750</f>
        <v>0</v>
      </c>
      <c r="Y749" s="236">
        <f>+T750</f>
        <v>0</v>
      </c>
      <c r="Z749" s="236">
        <f>+U750</f>
        <v>0</v>
      </c>
      <c r="AA749" s="236">
        <f>+V750</f>
        <v>0</v>
      </c>
      <c r="AB749" s="239">
        <f>+W750</f>
        <v>0</v>
      </c>
      <c r="AC749" s="658"/>
      <c r="AD749" s="395" t="s">
        <v>535</v>
      </c>
      <c r="AE749" s="266" t="str">
        <f t="shared" ref="AE749" si="3130">+IF(O750&gt;O749,"SUPERADA",IF(O750=O749,"EQUILIBRADA",IF(O750&lt;O749,"PARA MEJORAR")))</f>
        <v>EQUILIBRADA</v>
      </c>
      <c r="AF749" s="266" t="str">
        <f>IF(COUNTIF(AE749:AE750,"PARA MEJORAR")&gt;=1,"PARA MEJORAR","BIEN")</f>
        <v>BIEN</v>
      </c>
      <c r="AG749" s="266" t="str">
        <f>IF(COUNTIF(AF749:AF750,"PARA MEJORAR")&gt;=1,"PARA MEJORAR","BIEN")</f>
        <v>BIEN</v>
      </c>
      <c r="AH749" s="82"/>
      <c r="AI749" s="92"/>
      <c r="AJ749" s="27"/>
      <c r="AK749" s="28"/>
      <c r="AL749" s="28"/>
      <c r="AM749" s="28"/>
      <c r="AN749" s="28"/>
      <c r="AO749" s="29"/>
    </row>
    <row r="750" spans="1:41" ht="39.950000000000003" customHeight="1" thickBot="1" x14ac:dyDescent="0.25">
      <c r="A750" s="557"/>
      <c r="B750" s="554"/>
      <c r="C750" s="1332"/>
      <c r="D750" s="1334"/>
      <c r="E750" s="1336"/>
      <c r="F750" s="1338"/>
      <c r="G750" s="1340"/>
      <c r="H750" s="398"/>
      <c r="I750" s="400"/>
      <c r="J750" s="402"/>
      <c r="K750" s="338"/>
      <c r="L750" s="340"/>
      <c r="M750" s="342"/>
      <c r="N750" s="72" t="s">
        <v>49</v>
      </c>
      <c r="O750" s="155">
        <v>0</v>
      </c>
      <c r="P750" s="156">
        <v>0</v>
      </c>
      <c r="Q750" s="145">
        <v>0</v>
      </c>
      <c r="R750" s="157">
        <v>0</v>
      </c>
      <c r="S750" s="20">
        <f t="shared" ref="S750" si="3131">SUM(O750:O750)*M749</f>
        <v>0</v>
      </c>
      <c r="T750" s="21">
        <f t="shared" ref="T750" si="3132">SUM(P750:P750)*M749</f>
        <v>0</v>
      </c>
      <c r="U750" s="21">
        <f t="shared" ref="U750" si="3133">SUM(Q750:Q750)*M749</f>
        <v>0</v>
      </c>
      <c r="V750" s="21">
        <f t="shared" ref="V750" si="3134">SUM(R750:R750)*M749</f>
        <v>0</v>
      </c>
      <c r="W750" s="104">
        <f t="shared" si="2992"/>
        <v>0</v>
      </c>
      <c r="X750" s="236"/>
      <c r="Y750" s="236"/>
      <c r="Z750" s="236"/>
      <c r="AA750" s="236"/>
      <c r="AB750" s="239"/>
      <c r="AC750" s="659"/>
      <c r="AD750" s="396"/>
      <c r="AE750" s="267"/>
      <c r="AF750" s="377"/>
      <c r="AG750" s="377"/>
      <c r="AH750" s="82"/>
      <c r="AI750" s="92"/>
      <c r="AJ750" s="18"/>
      <c r="AK750" s="116"/>
      <c r="AL750" s="116"/>
      <c r="AM750" s="116"/>
      <c r="AN750" s="116"/>
      <c r="AO750" s="19"/>
    </row>
    <row r="751" spans="1:41" ht="39.950000000000003" customHeight="1" x14ac:dyDescent="0.2">
      <c r="A751" s="663" t="s">
        <v>830</v>
      </c>
      <c r="B751" s="664" t="s">
        <v>831</v>
      </c>
      <c r="C751" s="286">
        <v>52</v>
      </c>
      <c r="D751" s="288" t="s">
        <v>832</v>
      </c>
      <c r="E751" s="291">
        <v>59</v>
      </c>
      <c r="F751" s="288" t="s">
        <v>833</v>
      </c>
      <c r="G751" s="270" t="s">
        <v>834</v>
      </c>
      <c r="H751" s="297">
        <v>108</v>
      </c>
      <c r="I751" s="300" t="s">
        <v>835</v>
      </c>
      <c r="J751" s="300" t="s">
        <v>836</v>
      </c>
      <c r="K751" s="303">
        <v>0</v>
      </c>
      <c r="L751" s="660" t="s">
        <v>837</v>
      </c>
      <c r="M751" s="268">
        <v>0.15</v>
      </c>
      <c r="N751" s="73" t="s">
        <v>43</v>
      </c>
      <c r="O751" s="175">
        <v>0.8</v>
      </c>
      <c r="P751" s="176">
        <v>1</v>
      </c>
      <c r="Q751" s="176">
        <v>1</v>
      </c>
      <c r="R751" s="178">
        <v>1</v>
      </c>
      <c r="S751" s="6">
        <f t="shared" ref="S751" si="3135">SUM(O751:O751)*M751</f>
        <v>0.12</v>
      </c>
      <c r="T751" s="7">
        <f t="shared" ref="T751" si="3136">SUM(P751:P751)*M751</f>
        <v>0.15</v>
      </c>
      <c r="U751" s="7">
        <f t="shared" ref="U751" si="3137">SUM(Q751:Q751)*M751</f>
        <v>0.15</v>
      </c>
      <c r="V751" s="7">
        <f t="shared" ref="V751" si="3138">SUM(R751:R751)*M751</f>
        <v>0.15</v>
      </c>
      <c r="W751" s="101">
        <f t="shared" si="2992"/>
        <v>0.15</v>
      </c>
      <c r="X751" s="229">
        <f>+S752+S754+S756+S760+S762+S758</f>
        <v>0</v>
      </c>
      <c r="Y751" s="229">
        <f>+T752+T754+T756+T760+T762+T758</f>
        <v>0</v>
      </c>
      <c r="Z751" s="229">
        <f>+U752+U754+U756+U760+U762+U758</f>
        <v>0</v>
      </c>
      <c r="AA751" s="229">
        <f>+V752+V754+V756+V760+V762+V758</f>
        <v>0</v>
      </c>
      <c r="AB751" s="231">
        <f>+W752+W754+W756+W760+W762+W758</f>
        <v>0</v>
      </c>
      <c r="AC751" s="657" t="s">
        <v>838</v>
      </c>
      <c r="AD751" s="280" t="s">
        <v>839</v>
      </c>
      <c r="AE751" s="266" t="str">
        <f t="shared" ref="AE751" si="3139">+IF(O752&gt;O751,"SUPERADA",IF(O752=O751,"EQUILIBRADA",IF(O752&lt;O751,"PARA MEJORAR")))</f>
        <v>PARA MEJORAR</v>
      </c>
      <c r="AF751" s="266" t="str">
        <f>IF(COUNTIF(AE751:AE762,"PARA MEJORAR")&gt;=1,"PARA MEJORAR","BIEN")</f>
        <v>PARA MEJORAR</v>
      </c>
      <c r="AG751" s="266" t="str">
        <f>IF(COUNTIF(AF751:AF762,"PARA MEJORAR")&gt;=1,"PARA MEJORAR","BIEN")</f>
        <v>PARA MEJORAR</v>
      </c>
      <c r="AH751" s="266" t="str">
        <f>IF(COUNTIF(AG751:AG890,"PARA MEJORAR")&gt;=1,"PARA MEJORAR","BIEN")</f>
        <v>PARA MEJORAR</v>
      </c>
      <c r="AI751" s="652" t="s">
        <v>840</v>
      </c>
      <c r="AJ751" s="11"/>
      <c r="AK751" s="12"/>
      <c r="AL751" s="12"/>
      <c r="AM751" s="12"/>
      <c r="AN751" s="12"/>
      <c r="AO751" s="13"/>
    </row>
    <row r="752" spans="1:41" ht="39.950000000000003" customHeight="1" thickBot="1" x14ac:dyDescent="0.25">
      <c r="A752" s="595"/>
      <c r="B752" s="665"/>
      <c r="C752" s="287"/>
      <c r="D752" s="289"/>
      <c r="E752" s="292"/>
      <c r="F752" s="289"/>
      <c r="G752" s="296"/>
      <c r="H752" s="298"/>
      <c r="I752" s="301"/>
      <c r="J752" s="301"/>
      <c r="K752" s="304"/>
      <c r="L752" s="319"/>
      <c r="M752" s="320"/>
      <c r="N752" s="71" t="s">
        <v>49</v>
      </c>
      <c r="O752" s="135">
        <v>0</v>
      </c>
      <c r="P752" s="136">
        <v>0</v>
      </c>
      <c r="Q752" s="136">
        <v>0</v>
      </c>
      <c r="R752" s="139">
        <v>0</v>
      </c>
      <c r="S752" s="9">
        <f t="shared" ref="S752" si="3140">SUM(O752:O752)*M751</f>
        <v>0</v>
      </c>
      <c r="T752" s="10">
        <f t="shared" ref="T752" si="3141">SUM(P752:P752)*M751</f>
        <v>0</v>
      </c>
      <c r="U752" s="10">
        <f t="shared" ref="U752" si="3142">SUM(Q752:Q752)*M751</f>
        <v>0</v>
      </c>
      <c r="V752" s="10">
        <f t="shared" ref="V752" si="3143">SUM(R752:R752)*M751</f>
        <v>0</v>
      </c>
      <c r="W752" s="102">
        <f t="shared" si="2992"/>
        <v>0</v>
      </c>
      <c r="X752" s="230"/>
      <c r="Y752" s="230"/>
      <c r="Z752" s="230"/>
      <c r="AA752" s="230"/>
      <c r="AB752" s="232"/>
      <c r="AC752" s="658"/>
      <c r="AD752" s="281"/>
      <c r="AE752" s="267"/>
      <c r="AF752" s="377"/>
      <c r="AG752" s="377"/>
      <c r="AH752" s="377"/>
      <c r="AI752" s="653"/>
      <c r="AJ752" s="18"/>
      <c r="AK752" s="116"/>
      <c r="AL752" s="116"/>
      <c r="AM752" s="116"/>
      <c r="AN752" s="116"/>
      <c r="AO752" s="19"/>
    </row>
    <row r="753" spans="1:41" ht="39.950000000000003" customHeight="1" x14ac:dyDescent="0.2">
      <c r="A753" s="595"/>
      <c r="B753" s="665"/>
      <c r="C753" s="287"/>
      <c r="D753" s="289"/>
      <c r="E753" s="292"/>
      <c r="F753" s="289"/>
      <c r="G753" s="296"/>
      <c r="H753" s="298"/>
      <c r="I753" s="301"/>
      <c r="J753" s="301"/>
      <c r="K753" s="304"/>
      <c r="L753" s="655" t="s">
        <v>841</v>
      </c>
      <c r="M753" s="320">
        <v>0.1</v>
      </c>
      <c r="N753" s="70" t="s">
        <v>43</v>
      </c>
      <c r="O753" s="194">
        <v>0.5</v>
      </c>
      <c r="P753" s="186">
        <v>1</v>
      </c>
      <c r="Q753" s="186">
        <v>1</v>
      </c>
      <c r="R753" s="187">
        <v>1</v>
      </c>
      <c r="S753" s="14">
        <f t="shared" ref="S753" si="3144">SUM(O753:O753)*M753</f>
        <v>0.05</v>
      </c>
      <c r="T753" s="15">
        <f t="shared" ref="T753" si="3145">SUM(P753:P753)*M753</f>
        <v>0.1</v>
      </c>
      <c r="U753" s="15">
        <f t="shared" ref="U753" si="3146">SUM(Q753:Q753)*M753</f>
        <v>0.1</v>
      </c>
      <c r="V753" s="15">
        <f t="shared" ref="V753" si="3147">SUM(R753:R753)*M753</f>
        <v>0.1</v>
      </c>
      <c r="W753" s="103">
        <f t="shared" si="2992"/>
        <v>0.1</v>
      </c>
      <c r="X753" s="230"/>
      <c r="Y753" s="230"/>
      <c r="Z753" s="230"/>
      <c r="AA753" s="230"/>
      <c r="AB753" s="232"/>
      <c r="AC753" s="658"/>
      <c r="AD753" s="281"/>
      <c r="AE753" s="266" t="str">
        <f t="shared" ref="AE753" si="3148">+IF(O754&gt;O753,"SUPERADA",IF(O754=O753,"EQUILIBRADA",IF(O754&lt;O753,"PARA MEJORAR")))</f>
        <v>PARA MEJORAR</v>
      </c>
      <c r="AF753" s="377"/>
      <c r="AG753" s="377"/>
      <c r="AH753" s="377"/>
      <c r="AI753" s="653"/>
      <c r="AJ753" s="18"/>
      <c r="AK753" s="116"/>
      <c r="AL753" s="116"/>
      <c r="AM753" s="116"/>
      <c r="AN753" s="116"/>
      <c r="AO753" s="19"/>
    </row>
    <row r="754" spans="1:41" ht="39.950000000000003" customHeight="1" thickBot="1" x14ac:dyDescent="0.25">
      <c r="A754" s="595"/>
      <c r="B754" s="665"/>
      <c r="C754" s="287"/>
      <c r="D754" s="289"/>
      <c r="E754" s="292"/>
      <c r="F754" s="289"/>
      <c r="G754" s="296"/>
      <c r="H754" s="298"/>
      <c r="I754" s="301"/>
      <c r="J754" s="301"/>
      <c r="K754" s="304"/>
      <c r="L754" s="656"/>
      <c r="M754" s="320"/>
      <c r="N754" s="71" t="s">
        <v>49</v>
      </c>
      <c r="O754" s="135">
        <v>0</v>
      </c>
      <c r="P754" s="136">
        <v>0</v>
      </c>
      <c r="Q754" s="136">
        <v>0</v>
      </c>
      <c r="R754" s="139">
        <v>0</v>
      </c>
      <c r="S754" s="9">
        <f t="shared" ref="S754" si="3149">SUM(O754:O754)*M753</f>
        <v>0</v>
      </c>
      <c r="T754" s="10">
        <f t="shared" ref="T754" si="3150">SUM(P754:P754)*M753</f>
        <v>0</v>
      </c>
      <c r="U754" s="10">
        <f t="shared" ref="U754" si="3151">SUM(Q754:Q754)*M753</f>
        <v>0</v>
      </c>
      <c r="V754" s="10">
        <f t="shared" ref="V754" si="3152">SUM(R754:R754)*M753</f>
        <v>0</v>
      </c>
      <c r="W754" s="102">
        <f t="shared" si="2992"/>
        <v>0</v>
      </c>
      <c r="X754" s="230"/>
      <c r="Y754" s="230"/>
      <c r="Z754" s="230"/>
      <c r="AA754" s="230"/>
      <c r="AB754" s="232"/>
      <c r="AC754" s="658"/>
      <c r="AD754" s="281"/>
      <c r="AE754" s="267"/>
      <c r="AF754" s="377"/>
      <c r="AG754" s="377"/>
      <c r="AH754" s="377"/>
      <c r="AI754" s="653"/>
      <c r="AJ754" s="18"/>
      <c r="AK754" s="116"/>
      <c r="AL754" s="116"/>
      <c r="AM754" s="116"/>
      <c r="AN754" s="116"/>
      <c r="AO754" s="19"/>
    </row>
    <row r="755" spans="1:41" ht="39.950000000000003" customHeight="1" x14ac:dyDescent="0.2">
      <c r="A755" s="595"/>
      <c r="B755" s="665"/>
      <c r="C755" s="287"/>
      <c r="D755" s="289"/>
      <c r="E755" s="292"/>
      <c r="F755" s="289"/>
      <c r="G755" s="296"/>
      <c r="H755" s="298"/>
      <c r="I755" s="301"/>
      <c r="J755" s="301"/>
      <c r="K755" s="304"/>
      <c r="L755" s="318" t="s">
        <v>842</v>
      </c>
      <c r="M755" s="320">
        <v>0.2</v>
      </c>
      <c r="N755" s="70" t="s">
        <v>43</v>
      </c>
      <c r="O755" s="194">
        <v>0.5</v>
      </c>
      <c r="P755" s="186">
        <v>1</v>
      </c>
      <c r="Q755" s="186">
        <v>1</v>
      </c>
      <c r="R755" s="187">
        <v>1</v>
      </c>
      <c r="S755" s="14">
        <f t="shared" ref="S755" si="3153">SUM(O755:O755)*M755</f>
        <v>0.1</v>
      </c>
      <c r="T755" s="15">
        <f t="shared" ref="T755" si="3154">SUM(P755:P755)*M755</f>
        <v>0.2</v>
      </c>
      <c r="U755" s="15">
        <f t="shared" ref="U755" si="3155">SUM(Q755:Q755)*M755</f>
        <v>0.2</v>
      </c>
      <c r="V755" s="15">
        <f t="shared" ref="V755" si="3156">SUM(R755:R755)*M755</f>
        <v>0.2</v>
      </c>
      <c r="W755" s="103">
        <f t="shared" si="2992"/>
        <v>0.2</v>
      </c>
      <c r="X755" s="230"/>
      <c r="Y755" s="230"/>
      <c r="Z755" s="230"/>
      <c r="AA755" s="230"/>
      <c r="AB755" s="232"/>
      <c r="AC755" s="658"/>
      <c r="AD755" s="281"/>
      <c r="AE755" s="266" t="str">
        <f t="shared" ref="AE755" si="3157">+IF(O756&gt;O755,"SUPERADA",IF(O756=O755,"EQUILIBRADA",IF(O756&lt;O755,"PARA MEJORAR")))</f>
        <v>PARA MEJORAR</v>
      </c>
      <c r="AF755" s="377"/>
      <c r="AG755" s="377"/>
      <c r="AH755" s="377"/>
      <c r="AI755" s="653"/>
      <c r="AJ755" s="18"/>
      <c r="AK755" s="116"/>
      <c r="AL755" s="116"/>
      <c r="AM755" s="116"/>
      <c r="AN755" s="116"/>
      <c r="AO755" s="19"/>
    </row>
    <row r="756" spans="1:41" ht="39.950000000000003" customHeight="1" thickBot="1" x14ac:dyDescent="0.25">
      <c r="A756" s="595"/>
      <c r="B756" s="665"/>
      <c r="C756" s="287"/>
      <c r="D756" s="289"/>
      <c r="E756" s="292"/>
      <c r="F756" s="289"/>
      <c r="G756" s="296"/>
      <c r="H756" s="298"/>
      <c r="I756" s="301"/>
      <c r="J756" s="301"/>
      <c r="K756" s="304"/>
      <c r="L756" s="319"/>
      <c r="M756" s="320"/>
      <c r="N756" s="71" t="s">
        <v>49</v>
      </c>
      <c r="O756" s="135">
        <v>0</v>
      </c>
      <c r="P756" s="136">
        <v>0</v>
      </c>
      <c r="Q756" s="136">
        <v>0</v>
      </c>
      <c r="R756" s="139">
        <v>0</v>
      </c>
      <c r="S756" s="9">
        <f t="shared" ref="S756" si="3158">SUM(O756:O756)*M755</f>
        <v>0</v>
      </c>
      <c r="T756" s="10">
        <f t="shared" ref="T756" si="3159">SUM(P756:P756)*M755</f>
        <v>0</v>
      </c>
      <c r="U756" s="10">
        <f t="shared" ref="U756" si="3160">SUM(Q756:Q756)*M755</f>
        <v>0</v>
      </c>
      <c r="V756" s="10">
        <f t="shared" ref="V756" si="3161">SUM(R756:R756)*M755</f>
        <v>0</v>
      </c>
      <c r="W756" s="102">
        <f t="shared" si="2992"/>
        <v>0</v>
      </c>
      <c r="X756" s="230"/>
      <c r="Y756" s="230"/>
      <c r="Z756" s="230"/>
      <c r="AA756" s="230"/>
      <c r="AB756" s="232"/>
      <c r="AC756" s="658"/>
      <c r="AD756" s="281"/>
      <c r="AE756" s="267"/>
      <c r="AF756" s="377"/>
      <c r="AG756" s="377"/>
      <c r="AH756" s="377"/>
      <c r="AI756" s="653"/>
      <c r="AJ756" s="18"/>
      <c r="AK756" s="116"/>
      <c r="AL756" s="116"/>
      <c r="AM756" s="116"/>
      <c r="AN756" s="116"/>
      <c r="AO756" s="19"/>
    </row>
    <row r="757" spans="1:41" ht="39.950000000000003" customHeight="1" x14ac:dyDescent="0.2">
      <c r="A757" s="595"/>
      <c r="B757" s="665"/>
      <c r="C757" s="287"/>
      <c r="D757" s="289"/>
      <c r="E757" s="292"/>
      <c r="F757" s="289"/>
      <c r="G757" s="296"/>
      <c r="H757" s="298"/>
      <c r="I757" s="301"/>
      <c r="J757" s="301"/>
      <c r="K757" s="304"/>
      <c r="L757" s="318" t="s">
        <v>843</v>
      </c>
      <c r="M757" s="320">
        <v>0.1</v>
      </c>
      <c r="N757" s="70" t="s">
        <v>43</v>
      </c>
      <c r="O757" s="194">
        <v>0.5</v>
      </c>
      <c r="P757" s="186">
        <v>1</v>
      </c>
      <c r="Q757" s="186">
        <v>1</v>
      </c>
      <c r="R757" s="187">
        <v>1</v>
      </c>
      <c r="S757" s="14">
        <f t="shared" ref="S757" si="3162">SUM(O757:O757)*M757</f>
        <v>0.05</v>
      </c>
      <c r="T757" s="15">
        <f t="shared" ref="T757" si="3163">SUM(P757:P757)*M757</f>
        <v>0.1</v>
      </c>
      <c r="U757" s="15">
        <f t="shared" ref="U757" si="3164">SUM(Q757:Q757)*M757</f>
        <v>0.1</v>
      </c>
      <c r="V757" s="15">
        <f t="shared" ref="V757" si="3165">SUM(R757:R757)*M757</f>
        <v>0.1</v>
      </c>
      <c r="W757" s="103">
        <f t="shared" si="2992"/>
        <v>0.1</v>
      </c>
      <c r="X757" s="230"/>
      <c r="Y757" s="230"/>
      <c r="Z757" s="230"/>
      <c r="AA757" s="230"/>
      <c r="AB757" s="232"/>
      <c r="AC757" s="658"/>
      <c r="AD757" s="281"/>
      <c r="AE757" s="266" t="str">
        <f t="shared" ref="AE757" si="3166">+IF(O758&gt;O757,"SUPERADA",IF(O758=O757,"EQUILIBRADA",IF(O758&lt;O757,"PARA MEJORAR")))</f>
        <v>PARA MEJORAR</v>
      </c>
      <c r="AF757" s="377"/>
      <c r="AG757" s="377"/>
      <c r="AH757" s="377"/>
      <c r="AI757" s="653"/>
      <c r="AJ757" s="18"/>
      <c r="AK757" s="116"/>
      <c r="AL757" s="116"/>
      <c r="AM757" s="116"/>
      <c r="AN757" s="116"/>
      <c r="AO757" s="19"/>
    </row>
    <row r="758" spans="1:41" ht="39.950000000000003" customHeight="1" thickBot="1" x14ac:dyDescent="0.25">
      <c r="A758" s="595"/>
      <c r="B758" s="665"/>
      <c r="C758" s="287"/>
      <c r="D758" s="289"/>
      <c r="E758" s="292"/>
      <c r="F758" s="289"/>
      <c r="G758" s="296"/>
      <c r="H758" s="298"/>
      <c r="I758" s="301"/>
      <c r="J758" s="301"/>
      <c r="K758" s="304"/>
      <c r="L758" s="319"/>
      <c r="M758" s="320"/>
      <c r="N758" s="71" t="s">
        <v>49</v>
      </c>
      <c r="O758" s="135">
        <v>0</v>
      </c>
      <c r="P758" s="136">
        <v>0</v>
      </c>
      <c r="Q758" s="136">
        <v>0</v>
      </c>
      <c r="R758" s="139">
        <v>0</v>
      </c>
      <c r="S758" s="9">
        <f t="shared" ref="S758" si="3167">SUM(O758:O758)*M757</f>
        <v>0</v>
      </c>
      <c r="T758" s="10">
        <f t="shared" ref="T758" si="3168">SUM(P758:P758)*M757</f>
        <v>0</v>
      </c>
      <c r="U758" s="10">
        <f t="shared" ref="U758" si="3169">SUM(Q758:Q758)*M757</f>
        <v>0</v>
      </c>
      <c r="V758" s="10">
        <f t="shared" ref="V758" si="3170">SUM(R758:R758)*M757</f>
        <v>0</v>
      </c>
      <c r="W758" s="102">
        <f t="shared" si="2992"/>
        <v>0</v>
      </c>
      <c r="X758" s="230"/>
      <c r="Y758" s="230"/>
      <c r="Z758" s="230"/>
      <c r="AA758" s="230"/>
      <c r="AB758" s="232"/>
      <c r="AC758" s="658"/>
      <c r="AD758" s="281"/>
      <c r="AE758" s="267"/>
      <c r="AF758" s="377"/>
      <c r="AG758" s="377"/>
      <c r="AH758" s="377"/>
      <c r="AI758" s="653"/>
      <c r="AJ758" s="18"/>
      <c r="AK758" s="116"/>
      <c r="AL758" s="116"/>
      <c r="AM758" s="116"/>
      <c r="AN758" s="116"/>
      <c r="AO758" s="19"/>
    </row>
    <row r="759" spans="1:41" ht="39.950000000000003" customHeight="1" x14ac:dyDescent="0.2">
      <c r="A759" s="595"/>
      <c r="B759" s="665"/>
      <c r="C759" s="287"/>
      <c r="D759" s="289"/>
      <c r="E759" s="292"/>
      <c r="F759" s="289"/>
      <c r="G759" s="296"/>
      <c r="H759" s="298"/>
      <c r="I759" s="301"/>
      <c r="J759" s="301"/>
      <c r="K759" s="304"/>
      <c r="L759" s="318" t="s">
        <v>844</v>
      </c>
      <c r="M759" s="320">
        <v>0.15</v>
      </c>
      <c r="N759" s="70" t="s">
        <v>43</v>
      </c>
      <c r="O759" s="194">
        <v>0.5</v>
      </c>
      <c r="P759" s="186">
        <v>1</v>
      </c>
      <c r="Q759" s="186">
        <v>1</v>
      </c>
      <c r="R759" s="187">
        <v>1</v>
      </c>
      <c r="S759" s="14">
        <f t="shared" ref="S759" si="3171">SUM(O759:O759)*M759</f>
        <v>7.4999999999999997E-2</v>
      </c>
      <c r="T759" s="15">
        <f t="shared" ref="T759" si="3172">SUM(P759:P759)*M759</f>
        <v>0.15</v>
      </c>
      <c r="U759" s="15">
        <f t="shared" ref="U759" si="3173">SUM(Q759:Q759)*M759</f>
        <v>0.15</v>
      </c>
      <c r="V759" s="15">
        <f t="shared" ref="V759" si="3174">SUM(R759:R759)*M759</f>
        <v>0.15</v>
      </c>
      <c r="W759" s="103">
        <f t="shared" si="2992"/>
        <v>0.15</v>
      </c>
      <c r="X759" s="230"/>
      <c r="Y759" s="230"/>
      <c r="Z759" s="230"/>
      <c r="AA759" s="230"/>
      <c r="AB759" s="232"/>
      <c r="AC759" s="658"/>
      <c r="AD759" s="281"/>
      <c r="AE759" s="266" t="str">
        <f t="shared" ref="AE759" si="3175">+IF(O760&gt;O759,"SUPERADA",IF(O760=O759,"EQUILIBRADA",IF(O760&lt;O759,"PARA MEJORAR")))</f>
        <v>PARA MEJORAR</v>
      </c>
      <c r="AF759" s="377"/>
      <c r="AG759" s="377"/>
      <c r="AH759" s="377"/>
      <c r="AI759" s="653"/>
      <c r="AJ759" s="18"/>
      <c r="AK759" s="116"/>
      <c r="AL759" s="116"/>
      <c r="AM759" s="116"/>
      <c r="AN759" s="116"/>
      <c r="AO759" s="19"/>
    </row>
    <row r="760" spans="1:41" ht="39.950000000000003" customHeight="1" thickBot="1" x14ac:dyDescent="0.25">
      <c r="A760" s="595"/>
      <c r="B760" s="665"/>
      <c r="C760" s="287"/>
      <c r="D760" s="289"/>
      <c r="E760" s="292"/>
      <c r="F760" s="289"/>
      <c r="G760" s="296"/>
      <c r="H760" s="298"/>
      <c r="I760" s="301"/>
      <c r="J760" s="301"/>
      <c r="K760" s="304"/>
      <c r="L760" s="319"/>
      <c r="M760" s="320"/>
      <c r="N760" s="71" t="s">
        <v>49</v>
      </c>
      <c r="O760" s="135">
        <v>0</v>
      </c>
      <c r="P760" s="136">
        <v>0</v>
      </c>
      <c r="Q760" s="136">
        <v>0</v>
      </c>
      <c r="R760" s="139">
        <v>0</v>
      </c>
      <c r="S760" s="9">
        <f t="shared" ref="S760" si="3176">SUM(O760:O760)*M759</f>
        <v>0</v>
      </c>
      <c r="T760" s="10">
        <f t="shared" ref="T760" si="3177">SUM(P760:P760)*M759</f>
        <v>0</v>
      </c>
      <c r="U760" s="10">
        <f t="shared" ref="U760" si="3178">SUM(Q760:Q760)*M759</f>
        <v>0</v>
      </c>
      <c r="V760" s="10">
        <f t="shared" ref="V760" si="3179">SUM(R760:R760)*M759</f>
        <v>0</v>
      </c>
      <c r="W760" s="102">
        <f t="shared" si="2992"/>
        <v>0</v>
      </c>
      <c r="X760" s="230"/>
      <c r="Y760" s="230"/>
      <c r="Z760" s="230"/>
      <c r="AA760" s="230"/>
      <c r="AB760" s="232"/>
      <c r="AC760" s="658"/>
      <c r="AD760" s="281"/>
      <c r="AE760" s="267"/>
      <c r="AF760" s="377"/>
      <c r="AG760" s="377"/>
      <c r="AH760" s="377"/>
      <c r="AI760" s="653"/>
      <c r="AJ760" s="18"/>
      <c r="AK760" s="116"/>
      <c r="AL760" s="116"/>
      <c r="AM760" s="116"/>
      <c r="AN760" s="116"/>
      <c r="AO760" s="19"/>
    </row>
    <row r="761" spans="1:41" ht="39.950000000000003" customHeight="1" x14ac:dyDescent="0.2">
      <c r="A761" s="595"/>
      <c r="B761" s="665"/>
      <c r="C761" s="287"/>
      <c r="D761" s="289"/>
      <c r="E761" s="292"/>
      <c r="F761" s="289"/>
      <c r="G761" s="296"/>
      <c r="H761" s="298"/>
      <c r="I761" s="301"/>
      <c r="J761" s="301"/>
      <c r="K761" s="304"/>
      <c r="L761" s="321" t="s">
        <v>845</v>
      </c>
      <c r="M761" s="320">
        <v>0.3</v>
      </c>
      <c r="N761" s="70" t="s">
        <v>43</v>
      </c>
      <c r="O761" s="194">
        <v>0.1</v>
      </c>
      <c r="P761" s="186">
        <v>0.3</v>
      </c>
      <c r="Q761" s="186">
        <v>0.6</v>
      </c>
      <c r="R761" s="187">
        <v>1</v>
      </c>
      <c r="S761" s="14">
        <f t="shared" ref="S761" si="3180">SUM(O761:O761)*M761</f>
        <v>0.03</v>
      </c>
      <c r="T761" s="15">
        <f t="shared" ref="T761" si="3181">SUM(P761:P761)*M761</f>
        <v>0.09</v>
      </c>
      <c r="U761" s="15">
        <f t="shared" ref="U761" si="3182">SUM(Q761:Q761)*M761</f>
        <v>0.18</v>
      </c>
      <c r="V761" s="15">
        <f t="shared" ref="V761" si="3183">SUM(R761:R761)*M761</f>
        <v>0.3</v>
      </c>
      <c r="W761" s="103">
        <f t="shared" si="2992"/>
        <v>0.3</v>
      </c>
      <c r="X761" s="230"/>
      <c r="Y761" s="230"/>
      <c r="Z761" s="230"/>
      <c r="AA761" s="230"/>
      <c r="AB761" s="232"/>
      <c r="AC761" s="658"/>
      <c r="AD761" s="281"/>
      <c r="AE761" s="266" t="str">
        <f t="shared" ref="AE761" si="3184">+IF(O762&gt;O761,"SUPERADA",IF(O762=O761,"EQUILIBRADA",IF(O762&lt;O761,"PARA MEJORAR")))</f>
        <v>PARA MEJORAR</v>
      </c>
      <c r="AF761" s="377"/>
      <c r="AG761" s="377"/>
      <c r="AH761" s="377"/>
      <c r="AI761" s="653"/>
      <c r="AJ761" s="18"/>
      <c r="AK761" s="116"/>
      <c r="AL761" s="116"/>
      <c r="AM761" s="116"/>
      <c r="AN761" s="116"/>
      <c r="AO761" s="19"/>
    </row>
    <row r="762" spans="1:41" ht="39.950000000000003" customHeight="1" thickBot="1" x14ac:dyDescent="0.25">
      <c r="A762" s="595"/>
      <c r="B762" s="665"/>
      <c r="C762" s="287"/>
      <c r="D762" s="290"/>
      <c r="E762" s="293"/>
      <c r="F762" s="289"/>
      <c r="G762" s="271"/>
      <c r="H762" s="299"/>
      <c r="I762" s="302"/>
      <c r="J762" s="302"/>
      <c r="K762" s="305"/>
      <c r="L762" s="322"/>
      <c r="M762" s="269"/>
      <c r="N762" s="72" t="s">
        <v>49</v>
      </c>
      <c r="O762" s="135">
        <v>0</v>
      </c>
      <c r="P762" s="136">
        <v>0</v>
      </c>
      <c r="Q762" s="136">
        <v>0</v>
      </c>
      <c r="R762" s="139">
        <v>0</v>
      </c>
      <c r="S762" s="20">
        <f t="shared" ref="S762" si="3185">SUM(O762:O762)*M761</f>
        <v>0</v>
      </c>
      <c r="T762" s="21">
        <f t="shared" ref="T762" si="3186">SUM(P762:P762)*M761</f>
        <v>0</v>
      </c>
      <c r="U762" s="21">
        <f t="shared" ref="U762" si="3187">SUM(Q762:Q762)*M761</f>
        <v>0</v>
      </c>
      <c r="V762" s="21">
        <f t="shared" ref="V762" si="3188">SUM(R762:R762)*M761</f>
        <v>0</v>
      </c>
      <c r="W762" s="104">
        <f t="shared" si="2992"/>
        <v>0</v>
      </c>
      <c r="X762" s="233"/>
      <c r="Y762" s="233"/>
      <c r="Z762" s="233"/>
      <c r="AA762" s="233"/>
      <c r="AB762" s="234"/>
      <c r="AC762" s="658"/>
      <c r="AD762" s="281"/>
      <c r="AE762" s="267"/>
      <c r="AF762" s="377"/>
      <c r="AG762" s="267"/>
      <c r="AH762" s="377"/>
      <c r="AI762" s="653"/>
      <c r="AJ762" s="18"/>
      <c r="AK762" s="116"/>
      <c r="AL762" s="116"/>
      <c r="AM762" s="116"/>
      <c r="AN762" s="116"/>
      <c r="AO762" s="19"/>
    </row>
    <row r="763" spans="1:41" ht="39.950000000000003" customHeight="1" x14ac:dyDescent="0.2">
      <c r="A763" s="595"/>
      <c r="B763" s="665"/>
      <c r="C763" s="286">
        <v>53</v>
      </c>
      <c r="D763" s="288" t="s">
        <v>846</v>
      </c>
      <c r="E763" s="294">
        <v>60</v>
      </c>
      <c r="F763" s="289"/>
      <c r="G763" s="270" t="s">
        <v>847</v>
      </c>
      <c r="H763" s="272">
        <v>109</v>
      </c>
      <c r="I763" s="300" t="s">
        <v>848</v>
      </c>
      <c r="J763" s="300" t="s">
        <v>849</v>
      </c>
      <c r="K763" s="303">
        <v>0</v>
      </c>
      <c r="L763" s="313" t="s">
        <v>850</v>
      </c>
      <c r="M763" s="314">
        <v>0.3</v>
      </c>
      <c r="N763" s="73" t="s">
        <v>43</v>
      </c>
      <c r="O763" s="175">
        <v>0.1</v>
      </c>
      <c r="P763" s="176">
        <v>0.3</v>
      </c>
      <c r="Q763" s="176">
        <v>0.6</v>
      </c>
      <c r="R763" s="178">
        <v>1</v>
      </c>
      <c r="S763" s="6">
        <f t="shared" ref="S763" si="3189">SUM(O763:O763)*M763</f>
        <v>0.03</v>
      </c>
      <c r="T763" s="7">
        <f t="shared" ref="T763" si="3190">SUM(P763:P763)*M763</f>
        <v>0.09</v>
      </c>
      <c r="U763" s="7">
        <f t="shared" ref="U763" si="3191">SUM(Q763:Q763)*M763</f>
        <v>0.18</v>
      </c>
      <c r="V763" s="7">
        <f t="shared" ref="V763" si="3192">SUM(R763:R763)*M763</f>
        <v>0.3</v>
      </c>
      <c r="W763" s="101">
        <f t="shared" si="2992"/>
        <v>0.3</v>
      </c>
      <c r="X763" s="230">
        <f>+S764+S766+S768+S770</f>
        <v>0</v>
      </c>
      <c r="Y763" s="230">
        <f>+T764+T766+T768+T770</f>
        <v>0</v>
      </c>
      <c r="Z763" s="230">
        <f>+U764+U766+U768+U770</f>
        <v>0</v>
      </c>
      <c r="AA763" s="230">
        <f>+V764+V766+V768+V770</f>
        <v>0</v>
      </c>
      <c r="AB763" s="232">
        <f>+W764+W766+W768+W770</f>
        <v>0</v>
      </c>
      <c r="AC763" s="658"/>
      <c r="AD763" s="281"/>
      <c r="AE763" s="266" t="str">
        <f t="shared" ref="AE763" si="3193">+IF(O764&gt;O763,"SUPERADA",IF(O764=O763,"EQUILIBRADA",IF(O764&lt;O763,"PARA MEJORAR")))</f>
        <v>PARA MEJORAR</v>
      </c>
      <c r="AF763" s="266" t="str">
        <f>IF(COUNTIF(AE763:AE770,"PARA MEJORAR")&gt;=1,"PARA MEJORAR","BIEN")</f>
        <v>PARA MEJORAR</v>
      </c>
      <c r="AG763" s="377"/>
      <c r="AH763" s="377"/>
      <c r="AI763" s="653"/>
      <c r="AJ763" s="11"/>
      <c r="AK763" s="12"/>
      <c r="AL763" s="12"/>
      <c r="AM763" s="12"/>
      <c r="AN763" s="12"/>
      <c r="AO763" s="13"/>
    </row>
    <row r="764" spans="1:41" ht="39.950000000000003" customHeight="1" thickBot="1" x14ac:dyDescent="0.25">
      <c r="A764" s="595"/>
      <c r="B764" s="665"/>
      <c r="C764" s="287"/>
      <c r="D764" s="289"/>
      <c r="E764" s="295"/>
      <c r="F764" s="289"/>
      <c r="G764" s="296"/>
      <c r="H764" s="317"/>
      <c r="I764" s="301"/>
      <c r="J764" s="301"/>
      <c r="K764" s="304"/>
      <c r="L764" s="312"/>
      <c r="M764" s="311"/>
      <c r="N764" s="71" t="s">
        <v>49</v>
      </c>
      <c r="O764" s="135">
        <v>0</v>
      </c>
      <c r="P764" s="136">
        <v>0</v>
      </c>
      <c r="Q764" s="136">
        <v>0</v>
      </c>
      <c r="R764" s="139">
        <v>0</v>
      </c>
      <c r="S764" s="9">
        <f t="shared" ref="S764" si="3194">SUM(O764:O764)*M763</f>
        <v>0</v>
      </c>
      <c r="T764" s="10">
        <f t="shared" ref="T764" si="3195">SUM(P764:P764)*M763</f>
        <v>0</v>
      </c>
      <c r="U764" s="10">
        <f t="shared" ref="U764" si="3196">SUM(Q764:Q764)*M763</f>
        <v>0</v>
      </c>
      <c r="V764" s="10">
        <f t="shared" ref="V764" si="3197">SUM(R764:R764)*M763</f>
        <v>0</v>
      </c>
      <c r="W764" s="102">
        <f t="shared" si="2992"/>
        <v>0</v>
      </c>
      <c r="X764" s="230"/>
      <c r="Y764" s="230"/>
      <c r="Z764" s="230"/>
      <c r="AA764" s="230"/>
      <c r="AB764" s="232"/>
      <c r="AC764" s="658"/>
      <c r="AD764" s="281"/>
      <c r="AE764" s="267"/>
      <c r="AF764" s="377"/>
      <c r="AG764" s="377"/>
      <c r="AH764" s="377"/>
      <c r="AI764" s="653"/>
      <c r="AJ764" s="18"/>
      <c r="AK764" s="116"/>
      <c r="AL764" s="116"/>
      <c r="AM764" s="116"/>
      <c r="AN764" s="116"/>
      <c r="AO764" s="19"/>
    </row>
    <row r="765" spans="1:41" ht="39.950000000000003" customHeight="1" x14ac:dyDescent="0.2">
      <c r="A765" s="595"/>
      <c r="B765" s="665"/>
      <c r="C765" s="287"/>
      <c r="D765" s="289"/>
      <c r="E765" s="295"/>
      <c r="F765" s="289"/>
      <c r="G765" s="296"/>
      <c r="H765" s="317"/>
      <c r="I765" s="301"/>
      <c r="J765" s="301"/>
      <c r="K765" s="304"/>
      <c r="L765" s="312" t="s">
        <v>851</v>
      </c>
      <c r="M765" s="311">
        <v>0.3</v>
      </c>
      <c r="N765" s="70" t="s">
        <v>43</v>
      </c>
      <c r="O765" s="194">
        <v>0.1</v>
      </c>
      <c r="P765" s="186">
        <v>0.3</v>
      </c>
      <c r="Q765" s="186">
        <v>0.6</v>
      </c>
      <c r="R765" s="187">
        <v>1</v>
      </c>
      <c r="S765" s="14">
        <f t="shared" ref="S765" si="3198">SUM(O765:O765)*M765</f>
        <v>0.03</v>
      </c>
      <c r="T765" s="15">
        <f t="shared" ref="T765" si="3199">SUM(P765:P765)*M765</f>
        <v>0.09</v>
      </c>
      <c r="U765" s="15">
        <f t="shared" ref="U765" si="3200">SUM(Q765:Q765)*M765</f>
        <v>0.18</v>
      </c>
      <c r="V765" s="15">
        <f t="shared" ref="V765" si="3201">SUM(R765:R765)*M765</f>
        <v>0.3</v>
      </c>
      <c r="W765" s="103">
        <f t="shared" si="2992"/>
        <v>0.3</v>
      </c>
      <c r="X765" s="230"/>
      <c r="Y765" s="230"/>
      <c r="Z765" s="230"/>
      <c r="AA765" s="230"/>
      <c r="AB765" s="232"/>
      <c r="AC765" s="658"/>
      <c r="AD765" s="281"/>
      <c r="AE765" s="266" t="str">
        <f t="shared" ref="AE765" si="3202">+IF(O766&gt;O765,"SUPERADA",IF(O766=O765,"EQUILIBRADA",IF(O766&lt;O765,"PARA MEJORAR")))</f>
        <v>PARA MEJORAR</v>
      </c>
      <c r="AF765" s="377"/>
      <c r="AG765" s="377"/>
      <c r="AH765" s="377"/>
      <c r="AI765" s="653"/>
      <c r="AJ765" s="18"/>
      <c r="AK765" s="116"/>
      <c r="AL765" s="116"/>
      <c r="AM765" s="116"/>
      <c r="AN765" s="116"/>
      <c r="AO765" s="19"/>
    </row>
    <row r="766" spans="1:41" ht="39.950000000000003" customHeight="1" thickBot="1" x14ac:dyDescent="0.25">
      <c r="A766" s="595"/>
      <c r="B766" s="665"/>
      <c r="C766" s="287"/>
      <c r="D766" s="289"/>
      <c r="E766" s="295"/>
      <c r="F766" s="289"/>
      <c r="G766" s="296"/>
      <c r="H766" s="317"/>
      <c r="I766" s="301"/>
      <c r="J766" s="301"/>
      <c r="K766" s="304"/>
      <c r="L766" s="312"/>
      <c r="M766" s="311"/>
      <c r="N766" s="71" t="s">
        <v>49</v>
      </c>
      <c r="O766" s="135">
        <v>0</v>
      </c>
      <c r="P766" s="136">
        <v>0</v>
      </c>
      <c r="Q766" s="136">
        <v>0</v>
      </c>
      <c r="R766" s="139">
        <v>0</v>
      </c>
      <c r="S766" s="9">
        <f t="shared" ref="S766" si="3203">SUM(O766:O766)*M765</f>
        <v>0</v>
      </c>
      <c r="T766" s="10">
        <f t="shared" ref="T766" si="3204">SUM(P766:P766)*M765</f>
        <v>0</v>
      </c>
      <c r="U766" s="10">
        <f t="shared" ref="U766" si="3205">SUM(Q766:Q766)*M765</f>
        <v>0</v>
      </c>
      <c r="V766" s="10">
        <f t="shared" ref="V766" si="3206">SUM(R766:R766)*M765</f>
        <v>0</v>
      </c>
      <c r="W766" s="102">
        <f t="shared" si="2992"/>
        <v>0</v>
      </c>
      <c r="X766" s="230"/>
      <c r="Y766" s="230"/>
      <c r="Z766" s="230"/>
      <c r="AA766" s="230"/>
      <c r="AB766" s="232"/>
      <c r="AC766" s="658"/>
      <c r="AD766" s="281"/>
      <c r="AE766" s="267"/>
      <c r="AF766" s="377"/>
      <c r="AG766" s="377"/>
      <c r="AH766" s="377"/>
      <c r="AI766" s="653"/>
      <c r="AJ766" s="18"/>
      <c r="AK766" s="116"/>
      <c r="AL766" s="116"/>
      <c r="AM766" s="116"/>
      <c r="AN766" s="116"/>
      <c r="AO766" s="19"/>
    </row>
    <row r="767" spans="1:41" ht="39.950000000000003" customHeight="1" x14ac:dyDescent="0.2">
      <c r="A767" s="595"/>
      <c r="B767" s="665"/>
      <c r="C767" s="287"/>
      <c r="D767" s="289"/>
      <c r="E767" s="295"/>
      <c r="F767" s="289"/>
      <c r="G767" s="296"/>
      <c r="H767" s="317"/>
      <c r="I767" s="301"/>
      <c r="J767" s="301"/>
      <c r="K767" s="304"/>
      <c r="L767" s="312" t="s">
        <v>852</v>
      </c>
      <c r="M767" s="311">
        <v>0.2</v>
      </c>
      <c r="N767" s="70" t="s">
        <v>43</v>
      </c>
      <c r="O767" s="194">
        <v>0.1</v>
      </c>
      <c r="P767" s="186">
        <v>0.3</v>
      </c>
      <c r="Q767" s="186">
        <v>0.6</v>
      </c>
      <c r="R767" s="187">
        <v>1</v>
      </c>
      <c r="S767" s="14">
        <f t="shared" ref="S767" si="3207">SUM(O767:O767)*M767</f>
        <v>2.0000000000000004E-2</v>
      </c>
      <c r="T767" s="15">
        <f t="shared" ref="T767" si="3208">SUM(P767:P767)*M767</f>
        <v>0.06</v>
      </c>
      <c r="U767" s="15">
        <f t="shared" ref="U767" si="3209">SUM(Q767:Q767)*M767</f>
        <v>0.12</v>
      </c>
      <c r="V767" s="15">
        <f t="shared" ref="V767" si="3210">SUM(R767:R767)*M767</f>
        <v>0.2</v>
      </c>
      <c r="W767" s="103">
        <f t="shared" si="2992"/>
        <v>0.2</v>
      </c>
      <c r="X767" s="230"/>
      <c r="Y767" s="230"/>
      <c r="Z767" s="230"/>
      <c r="AA767" s="230"/>
      <c r="AB767" s="232"/>
      <c r="AC767" s="658"/>
      <c r="AD767" s="281"/>
      <c r="AE767" s="266" t="str">
        <f t="shared" ref="AE767" si="3211">+IF(O768&gt;O767,"SUPERADA",IF(O768=O767,"EQUILIBRADA",IF(O768&lt;O767,"PARA MEJORAR")))</f>
        <v>PARA MEJORAR</v>
      </c>
      <c r="AF767" s="377"/>
      <c r="AG767" s="377"/>
      <c r="AH767" s="377"/>
      <c r="AI767" s="653"/>
      <c r="AJ767" s="18"/>
      <c r="AK767" s="116"/>
      <c r="AL767" s="116"/>
      <c r="AM767" s="116"/>
      <c r="AN767" s="116"/>
      <c r="AO767" s="19"/>
    </row>
    <row r="768" spans="1:41" ht="39.950000000000003" customHeight="1" thickBot="1" x14ac:dyDescent="0.25">
      <c r="A768" s="595"/>
      <c r="B768" s="665"/>
      <c r="C768" s="287"/>
      <c r="D768" s="289"/>
      <c r="E768" s="295"/>
      <c r="F768" s="289"/>
      <c r="G768" s="296"/>
      <c r="H768" s="317"/>
      <c r="I768" s="301"/>
      <c r="J768" s="301"/>
      <c r="K768" s="304"/>
      <c r="L768" s="312"/>
      <c r="M768" s="311"/>
      <c r="N768" s="71" t="s">
        <v>49</v>
      </c>
      <c r="O768" s="135">
        <v>0</v>
      </c>
      <c r="P768" s="136">
        <v>0</v>
      </c>
      <c r="Q768" s="136">
        <v>0</v>
      </c>
      <c r="R768" s="139">
        <v>0</v>
      </c>
      <c r="S768" s="9">
        <f t="shared" ref="S768" si="3212">SUM(O768:O768)*M767</f>
        <v>0</v>
      </c>
      <c r="T768" s="10">
        <f t="shared" ref="T768" si="3213">SUM(P768:P768)*M767</f>
        <v>0</v>
      </c>
      <c r="U768" s="10">
        <f t="shared" ref="U768" si="3214">SUM(Q768:Q768)*M767</f>
        <v>0</v>
      </c>
      <c r="V768" s="10">
        <f t="shared" ref="V768" si="3215">SUM(R768:R768)*M767</f>
        <v>0</v>
      </c>
      <c r="W768" s="102">
        <f t="shared" si="2992"/>
        <v>0</v>
      </c>
      <c r="X768" s="230"/>
      <c r="Y768" s="230"/>
      <c r="Z768" s="230"/>
      <c r="AA768" s="230"/>
      <c r="AB768" s="232"/>
      <c r="AC768" s="658"/>
      <c r="AD768" s="281"/>
      <c r="AE768" s="267"/>
      <c r="AF768" s="377"/>
      <c r="AG768" s="377"/>
      <c r="AH768" s="377"/>
      <c r="AI768" s="653"/>
      <c r="AJ768" s="18"/>
      <c r="AK768" s="116"/>
      <c r="AL768" s="116"/>
      <c r="AM768" s="116"/>
      <c r="AN768" s="116"/>
      <c r="AO768" s="19"/>
    </row>
    <row r="769" spans="1:41" ht="39.950000000000003" customHeight="1" x14ac:dyDescent="0.2">
      <c r="A769" s="595"/>
      <c r="B769" s="665"/>
      <c r="C769" s="287"/>
      <c r="D769" s="289"/>
      <c r="E769" s="295"/>
      <c r="F769" s="289"/>
      <c r="G769" s="296"/>
      <c r="H769" s="317"/>
      <c r="I769" s="301"/>
      <c r="J769" s="301"/>
      <c r="K769" s="304"/>
      <c r="L769" s="312" t="s">
        <v>853</v>
      </c>
      <c r="M769" s="311">
        <v>0.2</v>
      </c>
      <c r="N769" s="70" t="s">
        <v>43</v>
      </c>
      <c r="O769" s="194">
        <v>0.1</v>
      </c>
      <c r="P769" s="186">
        <v>0.3</v>
      </c>
      <c r="Q769" s="186">
        <v>0.6</v>
      </c>
      <c r="R769" s="187">
        <v>1</v>
      </c>
      <c r="S769" s="14">
        <f t="shared" ref="S769" si="3216">SUM(O769:O769)*M769</f>
        <v>2.0000000000000004E-2</v>
      </c>
      <c r="T769" s="15">
        <f t="shared" ref="T769" si="3217">SUM(P769:P769)*M769</f>
        <v>0.06</v>
      </c>
      <c r="U769" s="15">
        <f t="shared" ref="U769" si="3218">SUM(Q769:Q769)*M769</f>
        <v>0.12</v>
      </c>
      <c r="V769" s="15">
        <f t="shared" ref="V769" si="3219">SUM(R769:R769)*M769</f>
        <v>0.2</v>
      </c>
      <c r="W769" s="103">
        <f t="shared" si="2992"/>
        <v>0.2</v>
      </c>
      <c r="X769" s="230"/>
      <c r="Y769" s="230"/>
      <c r="Z769" s="230"/>
      <c r="AA769" s="230"/>
      <c r="AB769" s="232"/>
      <c r="AC769" s="658"/>
      <c r="AD769" s="281"/>
      <c r="AE769" s="266" t="str">
        <f t="shared" ref="AE769" si="3220">+IF(O770&gt;O769,"SUPERADA",IF(O770=O769,"EQUILIBRADA",IF(O770&lt;O769,"PARA MEJORAR")))</f>
        <v>PARA MEJORAR</v>
      </c>
      <c r="AF769" s="377"/>
      <c r="AG769" s="377"/>
      <c r="AH769" s="377"/>
      <c r="AI769" s="653"/>
      <c r="AJ769" s="18"/>
      <c r="AK769" s="116"/>
      <c r="AL769" s="116"/>
      <c r="AM769" s="116"/>
      <c r="AN769" s="116"/>
      <c r="AO769" s="19"/>
    </row>
    <row r="770" spans="1:41" ht="39.950000000000003" customHeight="1" thickBot="1" x14ac:dyDescent="0.25">
      <c r="A770" s="595"/>
      <c r="B770" s="665"/>
      <c r="C770" s="287"/>
      <c r="D770" s="289"/>
      <c r="E770" s="295"/>
      <c r="F770" s="289"/>
      <c r="G770" s="271"/>
      <c r="H770" s="273"/>
      <c r="I770" s="302"/>
      <c r="J770" s="302"/>
      <c r="K770" s="305"/>
      <c r="L770" s="315"/>
      <c r="M770" s="316"/>
      <c r="N770" s="72" t="s">
        <v>49</v>
      </c>
      <c r="O770" s="137">
        <v>0</v>
      </c>
      <c r="P770" s="138">
        <v>0</v>
      </c>
      <c r="Q770" s="138">
        <v>0</v>
      </c>
      <c r="R770" s="140">
        <v>0</v>
      </c>
      <c r="S770" s="20">
        <f t="shared" ref="S770" si="3221">SUM(O770:O770)*M769</f>
        <v>0</v>
      </c>
      <c r="T770" s="21">
        <f t="shared" ref="T770" si="3222">SUM(P770:P770)*M769</f>
        <v>0</v>
      </c>
      <c r="U770" s="21">
        <f t="shared" ref="U770" si="3223">SUM(Q770:Q770)*M769</f>
        <v>0</v>
      </c>
      <c r="V770" s="21">
        <f t="shared" ref="V770" si="3224">SUM(R770:R770)*M769</f>
        <v>0</v>
      </c>
      <c r="W770" s="104">
        <f t="shared" si="2992"/>
        <v>0</v>
      </c>
      <c r="X770" s="233"/>
      <c r="Y770" s="233"/>
      <c r="Z770" s="233"/>
      <c r="AA770" s="233"/>
      <c r="AB770" s="234"/>
      <c r="AC770" s="658"/>
      <c r="AD770" s="281"/>
      <c r="AE770" s="267"/>
      <c r="AF770" s="267"/>
      <c r="AG770" s="267"/>
      <c r="AH770" s="377"/>
      <c r="AI770" s="653"/>
      <c r="AJ770" s="18"/>
      <c r="AK770" s="116"/>
      <c r="AL770" s="116"/>
      <c r="AM770" s="116"/>
      <c r="AN770" s="116"/>
      <c r="AO770" s="19"/>
    </row>
    <row r="771" spans="1:41" ht="39.950000000000003" customHeight="1" x14ac:dyDescent="0.2">
      <c r="A771" s="595"/>
      <c r="B771" s="665"/>
      <c r="C771" s="286">
        <v>54</v>
      </c>
      <c r="D771" s="288" t="s">
        <v>854</v>
      </c>
      <c r="E771" s="294">
        <v>61</v>
      </c>
      <c r="F771" s="601" t="s">
        <v>855</v>
      </c>
      <c r="G771" s="270" t="s">
        <v>856</v>
      </c>
      <c r="H771" s="272">
        <v>110</v>
      </c>
      <c r="I771" s="300" t="s">
        <v>857</v>
      </c>
      <c r="J771" s="300" t="s">
        <v>858</v>
      </c>
      <c r="K771" s="303">
        <v>0</v>
      </c>
      <c r="L771" s="646" t="s">
        <v>859</v>
      </c>
      <c r="M771" s="314">
        <v>0.3</v>
      </c>
      <c r="N771" s="73" t="s">
        <v>43</v>
      </c>
      <c r="O771" s="175">
        <v>0.1</v>
      </c>
      <c r="P771" s="176">
        <v>0.3</v>
      </c>
      <c r="Q771" s="176">
        <v>0.6</v>
      </c>
      <c r="R771" s="178">
        <v>1</v>
      </c>
      <c r="S771" s="6">
        <f t="shared" ref="S771" si="3225">SUM(O771:O771)*M771</f>
        <v>0.03</v>
      </c>
      <c r="T771" s="7">
        <f t="shared" ref="T771" si="3226">SUM(P771:P771)*M771</f>
        <v>0.09</v>
      </c>
      <c r="U771" s="7">
        <f t="shared" ref="U771" si="3227">SUM(Q771:Q771)*M771</f>
        <v>0.18</v>
      </c>
      <c r="V771" s="7">
        <f t="shared" ref="V771" si="3228">SUM(R771:R771)*M771</f>
        <v>0.3</v>
      </c>
      <c r="W771" s="101">
        <f t="shared" si="2992"/>
        <v>0.3</v>
      </c>
      <c r="X771" s="229">
        <f>+S772+S774+S776+S778</f>
        <v>0</v>
      </c>
      <c r="Y771" s="229">
        <f>+T772+T774+T776+T778</f>
        <v>0</v>
      </c>
      <c r="Z771" s="229">
        <f>+U772+U774+U776+U778</f>
        <v>0</v>
      </c>
      <c r="AA771" s="229">
        <f>+V772+V774+V776+V778</f>
        <v>0</v>
      </c>
      <c r="AB771" s="231">
        <f>+W772+W774+W776+W778</f>
        <v>0</v>
      </c>
      <c r="AC771" s="658"/>
      <c r="AD771" s="281"/>
      <c r="AE771" s="266" t="str">
        <f t="shared" ref="AE771" si="3229">+IF(O772&gt;O771,"SUPERADA",IF(O772=O771,"EQUILIBRADA",IF(O772&lt;O771,"PARA MEJORAR")))</f>
        <v>PARA MEJORAR</v>
      </c>
      <c r="AF771" s="266" t="str">
        <f>IF(COUNTIF(AE771:AE778,"PARA MEJORAR")&gt;=1,"PARA MEJORAR","BIEN")</f>
        <v>PARA MEJORAR</v>
      </c>
      <c r="AG771" s="266" t="str">
        <f>IF(COUNTIF(AF771:AF778,"PARA MEJORAR")&gt;=1,"PARA MEJORAR","BIEN")</f>
        <v>PARA MEJORAR</v>
      </c>
      <c r="AH771" s="377"/>
      <c r="AI771" s="653"/>
      <c r="AJ771" s="11"/>
      <c r="AK771" s="12"/>
      <c r="AL771" s="12"/>
      <c r="AM771" s="12"/>
      <c r="AN771" s="12"/>
      <c r="AO771" s="13"/>
    </row>
    <row r="772" spans="1:41" ht="39.950000000000003" customHeight="1" thickBot="1" x14ac:dyDescent="0.25">
      <c r="A772" s="595"/>
      <c r="B772" s="665"/>
      <c r="C772" s="287"/>
      <c r="D772" s="289"/>
      <c r="E772" s="295"/>
      <c r="F772" s="602"/>
      <c r="G772" s="296"/>
      <c r="H772" s="317"/>
      <c r="I772" s="301"/>
      <c r="J772" s="301"/>
      <c r="K772" s="304"/>
      <c r="L772" s="647"/>
      <c r="M772" s="311"/>
      <c r="N772" s="71" t="s">
        <v>49</v>
      </c>
      <c r="O772" s="135">
        <v>0</v>
      </c>
      <c r="P772" s="136">
        <v>0</v>
      </c>
      <c r="Q772" s="136">
        <v>0</v>
      </c>
      <c r="R772" s="139">
        <v>0</v>
      </c>
      <c r="S772" s="9">
        <f t="shared" ref="S772" si="3230">SUM(O772:O772)*M771</f>
        <v>0</v>
      </c>
      <c r="T772" s="10">
        <f t="shared" ref="T772" si="3231">SUM(P772:P772)*M771</f>
        <v>0</v>
      </c>
      <c r="U772" s="10">
        <f t="shared" ref="U772" si="3232">SUM(Q772:Q772)*M771</f>
        <v>0</v>
      </c>
      <c r="V772" s="10">
        <f t="shared" ref="V772" si="3233">SUM(R772:R772)*M771</f>
        <v>0</v>
      </c>
      <c r="W772" s="102">
        <f t="shared" si="2992"/>
        <v>0</v>
      </c>
      <c r="X772" s="230"/>
      <c r="Y772" s="230"/>
      <c r="Z772" s="230"/>
      <c r="AA772" s="230"/>
      <c r="AB772" s="232"/>
      <c r="AC772" s="658"/>
      <c r="AD772" s="281"/>
      <c r="AE772" s="267"/>
      <c r="AF772" s="377"/>
      <c r="AG772" s="377"/>
      <c r="AH772" s="377"/>
      <c r="AI772" s="653"/>
      <c r="AJ772" s="18"/>
      <c r="AK772" s="116"/>
      <c r="AL772" s="116"/>
      <c r="AM772" s="116"/>
      <c r="AN772" s="116"/>
      <c r="AO772" s="19"/>
    </row>
    <row r="773" spans="1:41" ht="39.950000000000003" customHeight="1" x14ac:dyDescent="0.2">
      <c r="A773" s="595"/>
      <c r="B773" s="665"/>
      <c r="C773" s="287"/>
      <c r="D773" s="289"/>
      <c r="E773" s="295"/>
      <c r="F773" s="602"/>
      <c r="G773" s="296"/>
      <c r="H773" s="317"/>
      <c r="I773" s="301"/>
      <c r="J773" s="301"/>
      <c r="K773" s="304"/>
      <c r="L773" s="647" t="s">
        <v>860</v>
      </c>
      <c r="M773" s="311">
        <v>0.3</v>
      </c>
      <c r="N773" s="70" t="s">
        <v>43</v>
      </c>
      <c r="O773" s="194">
        <v>0.1</v>
      </c>
      <c r="P773" s="186">
        <v>0.3</v>
      </c>
      <c r="Q773" s="186">
        <v>0.6</v>
      </c>
      <c r="R773" s="187">
        <v>1</v>
      </c>
      <c r="S773" s="14">
        <f t="shared" ref="S773" si="3234">SUM(O773:O773)*M773</f>
        <v>0.03</v>
      </c>
      <c r="T773" s="15">
        <f t="shared" ref="T773" si="3235">SUM(P773:P773)*M773</f>
        <v>0.09</v>
      </c>
      <c r="U773" s="15">
        <f t="shared" ref="U773" si="3236">SUM(Q773:Q773)*M773</f>
        <v>0.18</v>
      </c>
      <c r="V773" s="15">
        <f t="shared" ref="V773" si="3237">SUM(R773:R773)*M773</f>
        <v>0.3</v>
      </c>
      <c r="W773" s="103">
        <f t="shared" si="2992"/>
        <v>0.3</v>
      </c>
      <c r="X773" s="230"/>
      <c r="Y773" s="230"/>
      <c r="Z773" s="230"/>
      <c r="AA773" s="230"/>
      <c r="AB773" s="232"/>
      <c r="AC773" s="658"/>
      <c r="AD773" s="281"/>
      <c r="AE773" s="266" t="str">
        <f t="shared" ref="AE773" si="3238">+IF(O774&gt;O773,"SUPERADA",IF(O774=O773,"EQUILIBRADA",IF(O774&lt;O773,"PARA MEJORAR")))</f>
        <v>PARA MEJORAR</v>
      </c>
      <c r="AF773" s="377"/>
      <c r="AG773" s="377"/>
      <c r="AH773" s="377"/>
      <c r="AI773" s="653"/>
      <c r="AJ773" s="18"/>
      <c r="AK773" s="116"/>
      <c r="AL773" s="116"/>
      <c r="AM773" s="116"/>
      <c r="AN773" s="116"/>
      <c r="AO773" s="19"/>
    </row>
    <row r="774" spans="1:41" ht="39.950000000000003" customHeight="1" thickBot="1" x14ac:dyDescent="0.25">
      <c r="A774" s="595"/>
      <c r="B774" s="665"/>
      <c r="C774" s="287"/>
      <c r="D774" s="289"/>
      <c r="E774" s="295"/>
      <c r="F774" s="602"/>
      <c r="G774" s="296"/>
      <c r="H774" s="317"/>
      <c r="I774" s="301"/>
      <c r="J774" s="301"/>
      <c r="K774" s="304"/>
      <c r="L774" s="647"/>
      <c r="M774" s="311"/>
      <c r="N774" s="71" t="s">
        <v>49</v>
      </c>
      <c r="O774" s="135">
        <v>0</v>
      </c>
      <c r="P774" s="136">
        <v>0</v>
      </c>
      <c r="Q774" s="136">
        <v>0</v>
      </c>
      <c r="R774" s="139">
        <v>0</v>
      </c>
      <c r="S774" s="9">
        <f t="shared" ref="S774" si="3239">SUM(O774:O774)*M773</f>
        <v>0</v>
      </c>
      <c r="T774" s="10">
        <f t="shared" ref="T774" si="3240">SUM(P774:P774)*M773</f>
        <v>0</v>
      </c>
      <c r="U774" s="10">
        <f t="shared" ref="U774" si="3241">SUM(Q774:Q774)*M773</f>
        <v>0</v>
      </c>
      <c r="V774" s="10">
        <f t="shared" ref="V774" si="3242">SUM(R774:R774)*M773</f>
        <v>0</v>
      </c>
      <c r="W774" s="102">
        <f t="shared" si="2992"/>
        <v>0</v>
      </c>
      <c r="X774" s="230"/>
      <c r="Y774" s="230"/>
      <c r="Z774" s="230"/>
      <c r="AA774" s="230"/>
      <c r="AB774" s="232"/>
      <c r="AC774" s="658"/>
      <c r="AD774" s="281"/>
      <c r="AE774" s="267"/>
      <c r="AF774" s="377"/>
      <c r="AG774" s="377"/>
      <c r="AH774" s="377"/>
      <c r="AI774" s="653"/>
      <c r="AJ774" s="18"/>
      <c r="AK774" s="116"/>
      <c r="AL774" s="116"/>
      <c r="AM774" s="116"/>
      <c r="AN774" s="116"/>
      <c r="AO774" s="19"/>
    </row>
    <row r="775" spans="1:41" ht="39.950000000000003" customHeight="1" x14ac:dyDescent="0.2">
      <c r="A775" s="595"/>
      <c r="B775" s="665"/>
      <c r="C775" s="287"/>
      <c r="D775" s="289"/>
      <c r="E775" s="295"/>
      <c r="F775" s="602"/>
      <c r="G775" s="296"/>
      <c r="H775" s="317"/>
      <c r="I775" s="301"/>
      <c r="J775" s="301"/>
      <c r="K775" s="304"/>
      <c r="L775" s="647" t="s">
        <v>861</v>
      </c>
      <c r="M775" s="311">
        <v>0.1</v>
      </c>
      <c r="N775" s="70" t="s">
        <v>43</v>
      </c>
      <c r="O775" s="194">
        <v>0.1</v>
      </c>
      <c r="P775" s="186">
        <v>0.3</v>
      </c>
      <c r="Q775" s="186">
        <v>0.6</v>
      </c>
      <c r="R775" s="187">
        <v>1</v>
      </c>
      <c r="S775" s="14">
        <f t="shared" ref="S775" si="3243">SUM(O775:O775)*M775</f>
        <v>1.0000000000000002E-2</v>
      </c>
      <c r="T775" s="15">
        <f t="shared" ref="T775" si="3244">SUM(P775:P775)*M775</f>
        <v>0.03</v>
      </c>
      <c r="U775" s="15">
        <f t="shared" ref="U775" si="3245">SUM(Q775:Q775)*M775</f>
        <v>0.06</v>
      </c>
      <c r="V775" s="15">
        <f t="shared" ref="V775" si="3246">SUM(R775:R775)*M775</f>
        <v>0.1</v>
      </c>
      <c r="W775" s="103">
        <f t="shared" si="2992"/>
        <v>0.1</v>
      </c>
      <c r="X775" s="230"/>
      <c r="Y775" s="230"/>
      <c r="Z775" s="230"/>
      <c r="AA775" s="230"/>
      <c r="AB775" s="232"/>
      <c r="AC775" s="658"/>
      <c r="AD775" s="281"/>
      <c r="AE775" s="266" t="str">
        <f t="shared" ref="AE775" si="3247">+IF(O776&gt;O775,"SUPERADA",IF(O776=O775,"EQUILIBRADA",IF(O776&lt;O775,"PARA MEJORAR")))</f>
        <v>PARA MEJORAR</v>
      </c>
      <c r="AF775" s="377"/>
      <c r="AG775" s="377"/>
      <c r="AH775" s="377"/>
      <c r="AI775" s="653"/>
      <c r="AJ775" s="18"/>
      <c r="AK775" s="116"/>
      <c r="AL775" s="116"/>
      <c r="AM775" s="116"/>
      <c r="AN775" s="116"/>
      <c r="AO775" s="19"/>
    </row>
    <row r="776" spans="1:41" ht="39.950000000000003" customHeight="1" thickBot="1" x14ac:dyDescent="0.25">
      <c r="A776" s="595"/>
      <c r="B776" s="665"/>
      <c r="C776" s="287"/>
      <c r="D776" s="289"/>
      <c r="E776" s="295"/>
      <c r="F776" s="602"/>
      <c r="G776" s="296"/>
      <c r="H776" s="317"/>
      <c r="I776" s="301"/>
      <c r="J776" s="301"/>
      <c r="K776" s="304"/>
      <c r="L776" s="647"/>
      <c r="M776" s="311"/>
      <c r="N776" s="71" t="s">
        <v>49</v>
      </c>
      <c r="O776" s="135">
        <v>0</v>
      </c>
      <c r="P776" s="136">
        <v>0</v>
      </c>
      <c r="Q776" s="136">
        <v>0</v>
      </c>
      <c r="R776" s="139">
        <v>0</v>
      </c>
      <c r="S776" s="9">
        <f t="shared" ref="S776" si="3248">SUM(O776:O776)*M775</f>
        <v>0</v>
      </c>
      <c r="T776" s="10">
        <f t="shared" ref="T776" si="3249">SUM(P776:P776)*M775</f>
        <v>0</v>
      </c>
      <c r="U776" s="10">
        <f t="shared" ref="U776" si="3250">SUM(Q776:Q776)*M775</f>
        <v>0</v>
      </c>
      <c r="V776" s="10">
        <f t="shared" ref="V776" si="3251">SUM(R776:R776)*M775</f>
        <v>0</v>
      </c>
      <c r="W776" s="102">
        <f t="shared" si="2992"/>
        <v>0</v>
      </c>
      <c r="X776" s="230"/>
      <c r="Y776" s="230"/>
      <c r="Z776" s="230"/>
      <c r="AA776" s="230"/>
      <c r="AB776" s="232"/>
      <c r="AC776" s="658"/>
      <c r="AD776" s="281"/>
      <c r="AE776" s="267"/>
      <c r="AF776" s="377"/>
      <c r="AG776" s="377"/>
      <c r="AH776" s="377"/>
      <c r="AI776" s="653"/>
      <c r="AJ776" s="18"/>
      <c r="AK776" s="116"/>
      <c r="AL776" s="116"/>
      <c r="AM776" s="116"/>
      <c r="AN776" s="116"/>
      <c r="AO776" s="19"/>
    </row>
    <row r="777" spans="1:41" ht="39.950000000000003" customHeight="1" x14ac:dyDescent="0.2">
      <c r="A777" s="595"/>
      <c r="B777" s="665"/>
      <c r="C777" s="287"/>
      <c r="D777" s="289"/>
      <c r="E777" s="295"/>
      <c r="F777" s="602"/>
      <c r="G777" s="296"/>
      <c r="H777" s="317"/>
      <c r="I777" s="301"/>
      <c r="J777" s="301"/>
      <c r="K777" s="304"/>
      <c r="L777" s="647" t="s">
        <v>862</v>
      </c>
      <c r="M777" s="311">
        <v>0.3</v>
      </c>
      <c r="N777" s="70" t="s">
        <v>43</v>
      </c>
      <c r="O777" s="194">
        <v>0.1</v>
      </c>
      <c r="P777" s="186">
        <v>0.3</v>
      </c>
      <c r="Q777" s="186">
        <v>0.6</v>
      </c>
      <c r="R777" s="187">
        <v>1</v>
      </c>
      <c r="S777" s="14">
        <f t="shared" ref="S777" si="3252">SUM(O777:O777)*M777</f>
        <v>0.03</v>
      </c>
      <c r="T777" s="15">
        <f t="shared" ref="T777" si="3253">SUM(P777:P777)*M777</f>
        <v>0.09</v>
      </c>
      <c r="U777" s="15">
        <f t="shared" ref="U777" si="3254">SUM(Q777:Q777)*M777</f>
        <v>0.18</v>
      </c>
      <c r="V777" s="15">
        <f t="shared" ref="V777" si="3255">SUM(R777:R777)*M777</f>
        <v>0.3</v>
      </c>
      <c r="W777" s="103">
        <f t="shared" si="2992"/>
        <v>0.3</v>
      </c>
      <c r="X777" s="230"/>
      <c r="Y777" s="230"/>
      <c r="Z777" s="230"/>
      <c r="AA777" s="230"/>
      <c r="AB777" s="232"/>
      <c r="AC777" s="658"/>
      <c r="AD777" s="281"/>
      <c r="AE777" s="266" t="str">
        <f t="shared" ref="AE777" si="3256">+IF(O778&gt;O777,"SUPERADA",IF(O778=O777,"EQUILIBRADA",IF(O778&lt;O777,"PARA MEJORAR")))</f>
        <v>PARA MEJORAR</v>
      </c>
      <c r="AF777" s="377"/>
      <c r="AG777" s="377"/>
      <c r="AH777" s="377"/>
      <c r="AI777" s="653"/>
      <c r="AJ777" s="18"/>
      <c r="AK777" s="116"/>
      <c r="AL777" s="116"/>
      <c r="AM777" s="116"/>
      <c r="AN777" s="116"/>
      <c r="AO777" s="19"/>
    </row>
    <row r="778" spans="1:41" ht="39.950000000000003" customHeight="1" thickBot="1" x14ac:dyDescent="0.25">
      <c r="A778" s="595"/>
      <c r="B778" s="665"/>
      <c r="C778" s="287"/>
      <c r="D778" s="289"/>
      <c r="E778" s="295"/>
      <c r="F778" s="602"/>
      <c r="G778" s="271"/>
      <c r="H778" s="273"/>
      <c r="I778" s="302"/>
      <c r="J778" s="302"/>
      <c r="K778" s="305"/>
      <c r="L778" s="651"/>
      <c r="M778" s="316"/>
      <c r="N778" s="72" t="s">
        <v>49</v>
      </c>
      <c r="O778" s="137">
        <v>0</v>
      </c>
      <c r="P778" s="138">
        <v>0</v>
      </c>
      <c r="Q778" s="138">
        <v>0</v>
      </c>
      <c r="R778" s="140">
        <v>0</v>
      </c>
      <c r="S778" s="20">
        <f t="shared" ref="S778" si="3257">SUM(O778:O778)*M777</f>
        <v>0</v>
      </c>
      <c r="T778" s="21">
        <f t="shared" ref="T778" si="3258">SUM(P778:P778)*M777</f>
        <v>0</v>
      </c>
      <c r="U778" s="21">
        <f t="shared" ref="U778" si="3259">SUM(Q778:Q778)*M777</f>
        <v>0</v>
      </c>
      <c r="V778" s="21">
        <f t="shared" ref="V778" si="3260">SUM(R778:R778)*M777</f>
        <v>0</v>
      </c>
      <c r="W778" s="104">
        <f t="shared" si="2992"/>
        <v>0</v>
      </c>
      <c r="X778" s="233"/>
      <c r="Y778" s="233"/>
      <c r="Z778" s="233"/>
      <c r="AA778" s="233"/>
      <c r="AB778" s="234"/>
      <c r="AC778" s="658"/>
      <c r="AD778" s="281"/>
      <c r="AE778" s="267"/>
      <c r="AF778" s="267"/>
      <c r="AG778" s="267"/>
      <c r="AH778" s="377"/>
      <c r="AI778" s="653"/>
      <c r="AJ778" s="18"/>
      <c r="AK778" s="116"/>
      <c r="AL778" s="116"/>
      <c r="AM778" s="116"/>
      <c r="AN778" s="116"/>
      <c r="AO778" s="19"/>
    </row>
    <row r="779" spans="1:41" ht="39.950000000000003" customHeight="1" x14ac:dyDescent="0.2">
      <c r="A779" s="629" t="s">
        <v>863</v>
      </c>
      <c r="B779" s="665"/>
      <c r="C779" s="286">
        <v>55</v>
      </c>
      <c r="D779" s="288" t="s">
        <v>864</v>
      </c>
      <c r="E779" s="294">
        <v>62</v>
      </c>
      <c r="F779" s="601" t="s">
        <v>865</v>
      </c>
      <c r="G779" s="270" t="s">
        <v>866</v>
      </c>
      <c r="H779" s="272">
        <v>111</v>
      </c>
      <c r="I779" s="300" t="s">
        <v>867</v>
      </c>
      <c r="J779" s="300" t="s">
        <v>868</v>
      </c>
      <c r="K779" s="303">
        <v>0</v>
      </c>
      <c r="L779" s="650" t="s">
        <v>869</v>
      </c>
      <c r="M779" s="308">
        <v>0.3</v>
      </c>
      <c r="N779" s="73" t="s">
        <v>43</v>
      </c>
      <c r="O779" s="175">
        <v>1</v>
      </c>
      <c r="P779" s="176">
        <v>1</v>
      </c>
      <c r="Q779" s="176">
        <v>1</v>
      </c>
      <c r="R779" s="178">
        <v>1</v>
      </c>
      <c r="S779" s="6">
        <f t="shared" ref="S779" si="3261">SUM(O779:O779)*M779</f>
        <v>0.3</v>
      </c>
      <c r="T779" s="7">
        <f t="shared" ref="T779" si="3262">SUM(P779:P779)*M779</f>
        <v>0.3</v>
      </c>
      <c r="U779" s="7">
        <f t="shared" ref="U779" si="3263">SUM(Q779:Q779)*M779</f>
        <v>0.3</v>
      </c>
      <c r="V779" s="7">
        <f t="shared" ref="V779" si="3264">SUM(R779:R779)*M779</f>
        <v>0.3</v>
      </c>
      <c r="W779" s="101">
        <f t="shared" ref="W779:W842" si="3265">MAX(S779:V779)</f>
        <v>0.3</v>
      </c>
      <c r="X779" s="229">
        <f>+S780+S782+S784</f>
        <v>0</v>
      </c>
      <c r="Y779" s="229">
        <f>+T780+T782+T784</f>
        <v>0</v>
      </c>
      <c r="Z779" s="229">
        <f>+U780+U782+U784</f>
        <v>0</v>
      </c>
      <c r="AA779" s="229">
        <f>+V780+V782+V784</f>
        <v>0</v>
      </c>
      <c r="AB779" s="231">
        <f>+W780+W782+W784</f>
        <v>0</v>
      </c>
      <c r="AC779" s="658"/>
      <c r="AD779" s="280" t="s">
        <v>870</v>
      </c>
      <c r="AE779" s="266" t="str">
        <f t="shared" ref="AE779" si="3266">+IF(O780&gt;O779,"SUPERADA",IF(O780=O779,"EQUILIBRADA",IF(O780&lt;O779,"PARA MEJORAR")))</f>
        <v>PARA MEJORAR</v>
      </c>
      <c r="AF779" s="266" t="str">
        <f>IF(COUNTIF(AE779:AE784,"PARA MEJORAR")&gt;=1,"PARA MEJORAR","BIEN")</f>
        <v>PARA MEJORAR</v>
      </c>
      <c r="AG779" s="266" t="str">
        <f>IF(COUNTIF(AF779:AF820,"PARA MEJORAR")&gt;=1,"PARA MEJORAR","BIEN")</f>
        <v>PARA MEJORAR</v>
      </c>
      <c r="AH779" s="377"/>
      <c r="AI779" s="653"/>
      <c r="AJ779" s="11"/>
      <c r="AK779" s="12"/>
      <c r="AL779" s="12"/>
      <c r="AM779" s="12"/>
      <c r="AN779" s="12"/>
      <c r="AO779" s="13"/>
    </row>
    <row r="780" spans="1:41" ht="39.950000000000003" customHeight="1" thickBot="1" x14ac:dyDescent="0.25">
      <c r="A780" s="630"/>
      <c r="B780" s="665"/>
      <c r="C780" s="287"/>
      <c r="D780" s="289"/>
      <c r="E780" s="295"/>
      <c r="F780" s="602"/>
      <c r="G780" s="296"/>
      <c r="H780" s="317"/>
      <c r="I780" s="301"/>
      <c r="J780" s="301"/>
      <c r="K780" s="304"/>
      <c r="L780" s="642"/>
      <c r="M780" s="309"/>
      <c r="N780" s="71" t="s">
        <v>49</v>
      </c>
      <c r="O780" s="135">
        <v>0</v>
      </c>
      <c r="P780" s="136">
        <v>0</v>
      </c>
      <c r="Q780" s="136">
        <v>0</v>
      </c>
      <c r="R780" s="139">
        <v>0</v>
      </c>
      <c r="S780" s="9">
        <f t="shared" ref="S780" si="3267">SUM(O780:O780)*M779</f>
        <v>0</v>
      </c>
      <c r="T780" s="10">
        <f t="shared" ref="T780" si="3268">SUM(P780:P780)*M779</f>
        <v>0</v>
      </c>
      <c r="U780" s="10">
        <f t="shared" ref="U780" si="3269">SUM(Q780:Q780)*M779</f>
        <v>0</v>
      </c>
      <c r="V780" s="10">
        <f t="shared" ref="V780" si="3270">SUM(R780:R780)*M779</f>
        <v>0</v>
      </c>
      <c r="W780" s="102">
        <f t="shared" si="3265"/>
        <v>0</v>
      </c>
      <c r="X780" s="230"/>
      <c r="Y780" s="230"/>
      <c r="Z780" s="230"/>
      <c r="AA780" s="230"/>
      <c r="AB780" s="232"/>
      <c r="AC780" s="658"/>
      <c r="AD780" s="281"/>
      <c r="AE780" s="267"/>
      <c r="AF780" s="377"/>
      <c r="AG780" s="377"/>
      <c r="AH780" s="377"/>
      <c r="AI780" s="653"/>
      <c r="AJ780" s="18"/>
      <c r="AK780" s="116"/>
      <c r="AL780" s="116"/>
      <c r="AM780" s="116"/>
      <c r="AN780" s="116"/>
      <c r="AO780" s="19"/>
    </row>
    <row r="781" spans="1:41" ht="39.950000000000003" customHeight="1" x14ac:dyDescent="0.2">
      <c r="A781" s="630"/>
      <c r="B781" s="665"/>
      <c r="C781" s="287"/>
      <c r="D781" s="289"/>
      <c r="E781" s="295"/>
      <c r="F781" s="602"/>
      <c r="G781" s="296"/>
      <c r="H781" s="317"/>
      <c r="I781" s="301"/>
      <c r="J781" s="301"/>
      <c r="K781" s="304"/>
      <c r="L781" s="641" t="s">
        <v>871</v>
      </c>
      <c r="M781" s="309">
        <v>0.2</v>
      </c>
      <c r="N781" s="70" t="s">
        <v>43</v>
      </c>
      <c r="O781" s="194">
        <v>0.5</v>
      </c>
      <c r="P781" s="186">
        <v>1</v>
      </c>
      <c r="Q781" s="186">
        <v>1</v>
      </c>
      <c r="R781" s="187">
        <v>1</v>
      </c>
      <c r="S781" s="14">
        <f t="shared" ref="S781" si="3271">SUM(O781:O781)*M781</f>
        <v>0.1</v>
      </c>
      <c r="T781" s="15">
        <f t="shared" ref="T781" si="3272">SUM(P781:P781)*M781</f>
        <v>0.2</v>
      </c>
      <c r="U781" s="15">
        <f t="shared" ref="U781" si="3273">SUM(Q781:Q781)*M781</f>
        <v>0.2</v>
      </c>
      <c r="V781" s="15">
        <f t="shared" ref="V781" si="3274">SUM(R781:R781)*M781</f>
        <v>0.2</v>
      </c>
      <c r="W781" s="103">
        <f t="shared" si="3265"/>
        <v>0.2</v>
      </c>
      <c r="X781" s="230"/>
      <c r="Y781" s="230"/>
      <c r="Z781" s="230"/>
      <c r="AA781" s="230"/>
      <c r="AB781" s="232"/>
      <c r="AC781" s="658"/>
      <c r="AD781" s="281"/>
      <c r="AE781" s="266" t="str">
        <f t="shared" ref="AE781" si="3275">+IF(O782&gt;O781,"SUPERADA",IF(O782=O781,"EQUILIBRADA",IF(O782&lt;O781,"PARA MEJORAR")))</f>
        <v>PARA MEJORAR</v>
      </c>
      <c r="AF781" s="377"/>
      <c r="AG781" s="377"/>
      <c r="AH781" s="377"/>
      <c r="AI781" s="653"/>
      <c r="AJ781" s="18"/>
      <c r="AK781" s="116"/>
      <c r="AL781" s="116"/>
      <c r="AM781" s="116"/>
      <c r="AN781" s="116"/>
      <c r="AO781" s="19"/>
    </row>
    <row r="782" spans="1:41" ht="39.950000000000003" customHeight="1" thickBot="1" x14ac:dyDescent="0.25">
      <c r="A782" s="630"/>
      <c r="B782" s="665"/>
      <c r="C782" s="287"/>
      <c r="D782" s="289"/>
      <c r="E782" s="295"/>
      <c r="F782" s="602"/>
      <c r="G782" s="296"/>
      <c r="H782" s="317"/>
      <c r="I782" s="301"/>
      <c r="J782" s="301"/>
      <c r="K782" s="304"/>
      <c r="L782" s="642"/>
      <c r="M782" s="309"/>
      <c r="N782" s="71" t="s">
        <v>49</v>
      </c>
      <c r="O782" s="135">
        <v>0</v>
      </c>
      <c r="P782" s="136">
        <v>0</v>
      </c>
      <c r="Q782" s="136">
        <v>0</v>
      </c>
      <c r="R782" s="139">
        <v>0</v>
      </c>
      <c r="S782" s="9">
        <f t="shared" ref="S782" si="3276">SUM(O782:O782)*M781</f>
        <v>0</v>
      </c>
      <c r="T782" s="10">
        <f t="shared" ref="T782" si="3277">SUM(P782:P782)*M781</f>
        <v>0</v>
      </c>
      <c r="U782" s="10">
        <f t="shared" ref="U782" si="3278">SUM(Q782:Q782)*M781</f>
        <v>0</v>
      </c>
      <c r="V782" s="10">
        <f t="shared" ref="V782" si="3279">SUM(R782:R782)*M781</f>
        <v>0</v>
      </c>
      <c r="W782" s="102">
        <f t="shared" si="3265"/>
        <v>0</v>
      </c>
      <c r="X782" s="230"/>
      <c r="Y782" s="230"/>
      <c r="Z782" s="230"/>
      <c r="AA782" s="230"/>
      <c r="AB782" s="232"/>
      <c r="AC782" s="658"/>
      <c r="AD782" s="281"/>
      <c r="AE782" s="267"/>
      <c r="AF782" s="377"/>
      <c r="AG782" s="377"/>
      <c r="AH782" s="377"/>
      <c r="AI782" s="653"/>
      <c r="AJ782" s="18"/>
      <c r="AK782" s="116"/>
      <c r="AL782" s="116"/>
      <c r="AM782" s="116"/>
      <c r="AN782" s="116"/>
      <c r="AO782" s="19"/>
    </row>
    <row r="783" spans="1:41" ht="39.950000000000003" customHeight="1" x14ac:dyDescent="0.2">
      <c r="A783" s="630"/>
      <c r="B783" s="665"/>
      <c r="C783" s="287"/>
      <c r="D783" s="289"/>
      <c r="E783" s="295"/>
      <c r="F783" s="602"/>
      <c r="G783" s="296"/>
      <c r="H783" s="317"/>
      <c r="I783" s="301"/>
      <c r="J783" s="301"/>
      <c r="K783" s="304"/>
      <c r="L783" s="641" t="s">
        <v>872</v>
      </c>
      <c r="M783" s="309">
        <v>0.5</v>
      </c>
      <c r="N783" s="70" t="s">
        <v>43</v>
      </c>
      <c r="O783" s="194">
        <v>0</v>
      </c>
      <c r="P783" s="186">
        <v>0.5</v>
      </c>
      <c r="Q783" s="186">
        <v>0.75</v>
      </c>
      <c r="R783" s="187">
        <v>1</v>
      </c>
      <c r="S783" s="14">
        <f t="shared" ref="S783" si="3280">SUM(O783:O783)*M783</f>
        <v>0</v>
      </c>
      <c r="T783" s="15">
        <f t="shared" ref="T783" si="3281">SUM(P783:P783)*M783</f>
        <v>0.25</v>
      </c>
      <c r="U783" s="15">
        <f t="shared" ref="U783" si="3282">SUM(Q783:Q783)*M783</f>
        <v>0.375</v>
      </c>
      <c r="V783" s="15">
        <f t="shared" ref="V783" si="3283">SUM(R783:R783)*M783</f>
        <v>0.5</v>
      </c>
      <c r="W783" s="103">
        <f t="shared" si="3265"/>
        <v>0.5</v>
      </c>
      <c r="X783" s="230"/>
      <c r="Y783" s="230"/>
      <c r="Z783" s="230"/>
      <c r="AA783" s="230"/>
      <c r="AB783" s="232"/>
      <c r="AC783" s="658"/>
      <c r="AD783" s="281"/>
      <c r="AE783" s="266" t="str">
        <f t="shared" ref="AE783" si="3284">+IF(O784&gt;O783,"SUPERADA",IF(O784=O783,"EQUILIBRADA",IF(O784&lt;O783,"PARA MEJORAR")))</f>
        <v>EQUILIBRADA</v>
      </c>
      <c r="AF783" s="377"/>
      <c r="AG783" s="377"/>
      <c r="AH783" s="377"/>
      <c r="AI783" s="653"/>
      <c r="AJ783" s="18"/>
      <c r="AK783" s="116"/>
      <c r="AL783" s="116"/>
      <c r="AM783" s="116"/>
      <c r="AN783" s="116"/>
      <c r="AO783" s="19"/>
    </row>
    <row r="784" spans="1:41" ht="39.950000000000003" customHeight="1" thickBot="1" x14ac:dyDescent="0.25">
      <c r="A784" s="630"/>
      <c r="B784" s="665"/>
      <c r="C784" s="287"/>
      <c r="D784" s="289"/>
      <c r="E784" s="295"/>
      <c r="F784" s="602"/>
      <c r="G784" s="271"/>
      <c r="H784" s="273"/>
      <c r="I784" s="302"/>
      <c r="J784" s="302"/>
      <c r="K784" s="305"/>
      <c r="L784" s="645"/>
      <c r="M784" s="327"/>
      <c r="N784" s="72" t="s">
        <v>49</v>
      </c>
      <c r="O784" s="137">
        <v>0</v>
      </c>
      <c r="P784" s="138">
        <v>0</v>
      </c>
      <c r="Q784" s="138">
        <v>0</v>
      </c>
      <c r="R784" s="140">
        <v>0</v>
      </c>
      <c r="S784" s="20">
        <f t="shared" ref="S784" si="3285">SUM(O784:O784)*M783</f>
        <v>0</v>
      </c>
      <c r="T784" s="21">
        <f t="shared" ref="T784" si="3286">SUM(P784:P784)*M783</f>
        <v>0</v>
      </c>
      <c r="U784" s="21">
        <f t="shared" ref="U784" si="3287">SUM(Q784:Q784)*M783</f>
        <v>0</v>
      </c>
      <c r="V784" s="21">
        <f t="shared" ref="V784" si="3288">SUM(R784:R784)*M783</f>
        <v>0</v>
      </c>
      <c r="W784" s="104">
        <f t="shared" si="3265"/>
        <v>0</v>
      </c>
      <c r="X784" s="233"/>
      <c r="Y784" s="233"/>
      <c r="Z784" s="233"/>
      <c r="AA784" s="233"/>
      <c r="AB784" s="234"/>
      <c r="AC784" s="658"/>
      <c r="AD784" s="282"/>
      <c r="AE784" s="267"/>
      <c r="AF784" s="267"/>
      <c r="AG784" s="377"/>
      <c r="AH784" s="377"/>
      <c r="AI784" s="653"/>
      <c r="AJ784" s="18"/>
      <c r="AK784" s="116"/>
      <c r="AL784" s="116"/>
      <c r="AM784" s="116"/>
      <c r="AN784" s="116"/>
      <c r="AO784" s="19"/>
    </row>
    <row r="785" spans="1:41" ht="39.950000000000003" customHeight="1" x14ac:dyDescent="0.2">
      <c r="A785" s="630"/>
      <c r="B785" s="665"/>
      <c r="C785" s="287"/>
      <c r="D785" s="289"/>
      <c r="E785" s="295"/>
      <c r="F785" s="602"/>
      <c r="G785" s="270" t="s">
        <v>873</v>
      </c>
      <c r="H785" s="272">
        <v>112</v>
      </c>
      <c r="I785" s="300" t="s">
        <v>874</v>
      </c>
      <c r="J785" s="300" t="s">
        <v>875</v>
      </c>
      <c r="K785" s="303">
        <v>0</v>
      </c>
      <c r="L785" s="639" t="s">
        <v>876</v>
      </c>
      <c r="M785" s="308">
        <v>0.4</v>
      </c>
      <c r="N785" s="73" t="s">
        <v>43</v>
      </c>
      <c r="O785" s="175">
        <v>0.25</v>
      </c>
      <c r="P785" s="176">
        <v>0.5</v>
      </c>
      <c r="Q785" s="176">
        <v>0.75</v>
      </c>
      <c r="R785" s="178">
        <v>1</v>
      </c>
      <c r="S785" s="6">
        <f t="shared" ref="S785" si="3289">SUM(O785:O785)*M785</f>
        <v>0.1</v>
      </c>
      <c r="T785" s="7">
        <f t="shared" ref="T785" si="3290">SUM(P785:P785)*M785</f>
        <v>0.2</v>
      </c>
      <c r="U785" s="7">
        <f t="shared" ref="U785" si="3291">SUM(Q785:Q785)*M785</f>
        <v>0.30000000000000004</v>
      </c>
      <c r="V785" s="7">
        <f t="shared" ref="V785" si="3292">SUM(R785:R785)*M785</f>
        <v>0.4</v>
      </c>
      <c r="W785" s="101">
        <f t="shared" si="3265"/>
        <v>0.4</v>
      </c>
      <c r="X785" s="229">
        <f>+S786+S788+S790+S792</f>
        <v>0</v>
      </c>
      <c r="Y785" s="229">
        <f>+T786+T788+T790+T792</f>
        <v>0</v>
      </c>
      <c r="Z785" s="229">
        <f>+U786+U788+U790+U792</f>
        <v>0</v>
      </c>
      <c r="AA785" s="229">
        <f>+V786+V788+V790+V792</f>
        <v>0</v>
      </c>
      <c r="AB785" s="231">
        <f>+W786+W788+W790+W792</f>
        <v>0</v>
      </c>
      <c r="AC785" s="658"/>
      <c r="AD785" s="280" t="s">
        <v>619</v>
      </c>
      <c r="AE785" s="266" t="str">
        <f t="shared" ref="AE785" si="3293">+IF(O786&gt;O785,"SUPERADA",IF(O786=O785,"EQUILIBRADA",IF(O786&lt;O785,"PARA MEJORAR")))</f>
        <v>PARA MEJORAR</v>
      </c>
      <c r="AF785" s="266" t="str">
        <f>IF(COUNTIF(AE785:AE792,"PARA MEJORAR")&gt;=1,"PARA MEJORAR","BIEN")</f>
        <v>PARA MEJORAR</v>
      </c>
      <c r="AG785" s="377"/>
      <c r="AH785" s="377"/>
      <c r="AI785" s="653"/>
      <c r="AJ785" s="11"/>
      <c r="AK785" s="12"/>
      <c r="AL785" s="12"/>
      <c r="AM785" s="12"/>
      <c r="AN785" s="12"/>
      <c r="AO785" s="13"/>
    </row>
    <row r="786" spans="1:41" ht="39.950000000000003" customHeight="1" thickBot="1" x14ac:dyDescent="0.25">
      <c r="A786" s="630"/>
      <c r="B786" s="665"/>
      <c r="C786" s="287"/>
      <c r="D786" s="289"/>
      <c r="E786" s="295"/>
      <c r="F786" s="602"/>
      <c r="G786" s="296"/>
      <c r="H786" s="317"/>
      <c r="I786" s="301"/>
      <c r="J786" s="301"/>
      <c r="K786" s="304"/>
      <c r="L786" s="635"/>
      <c r="M786" s="309"/>
      <c r="N786" s="71" t="s">
        <v>49</v>
      </c>
      <c r="O786" s="135">
        <v>0</v>
      </c>
      <c r="P786" s="136">
        <v>0</v>
      </c>
      <c r="Q786" s="136">
        <v>0</v>
      </c>
      <c r="R786" s="139">
        <v>0</v>
      </c>
      <c r="S786" s="9">
        <f t="shared" ref="S786" si="3294">SUM(O786:O786)*M785</f>
        <v>0</v>
      </c>
      <c r="T786" s="10">
        <f t="shared" ref="T786" si="3295">SUM(P786:P786)*M785</f>
        <v>0</v>
      </c>
      <c r="U786" s="10">
        <f t="shared" ref="U786" si="3296">SUM(Q786:Q786)*M785</f>
        <v>0</v>
      </c>
      <c r="V786" s="10">
        <f t="shared" ref="V786" si="3297">SUM(R786:R786)*M785</f>
        <v>0</v>
      </c>
      <c r="W786" s="102">
        <f t="shared" si="3265"/>
        <v>0</v>
      </c>
      <c r="X786" s="230"/>
      <c r="Y786" s="230"/>
      <c r="Z786" s="230"/>
      <c r="AA786" s="230"/>
      <c r="AB786" s="232"/>
      <c r="AC786" s="658"/>
      <c r="AD786" s="281"/>
      <c r="AE786" s="267"/>
      <c r="AF786" s="377"/>
      <c r="AG786" s="377"/>
      <c r="AH786" s="377"/>
      <c r="AI786" s="653"/>
      <c r="AJ786" s="18"/>
      <c r="AK786" s="116"/>
      <c r="AL786" s="116"/>
      <c r="AM786" s="116"/>
      <c r="AN786" s="116"/>
      <c r="AO786" s="19"/>
    </row>
    <row r="787" spans="1:41" ht="39.950000000000003" customHeight="1" x14ac:dyDescent="0.2">
      <c r="A787" s="630"/>
      <c r="B787" s="665"/>
      <c r="C787" s="287"/>
      <c r="D787" s="289"/>
      <c r="E787" s="295"/>
      <c r="F787" s="602"/>
      <c r="G787" s="296"/>
      <c r="H787" s="317"/>
      <c r="I787" s="301"/>
      <c r="J787" s="301"/>
      <c r="K787" s="304"/>
      <c r="L787" s="635" t="s">
        <v>877</v>
      </c>
      <c r="M787" s="648">
        <v>0.2</v>
      </c>
      <c r="N787" s="70" t="s">
        <v>43</v>
      </c>
      <c r="O787" s="194">
        <v>0.25</v>
      </c>
      <c r="P787" s="186">
        <v>0.5</v>
      </c>
      <c r="Q787" s="186">
        <v>0.75</v>
      </c>
      <c r="R787" s="187">
        <v>1</v>
      </c>
      <c r="S787" s="14">
        <f t="shared" ref="S787" si="3298">SUM(O787:O787)*M787</f>
        <v>0.05</v>
      </c>
      <c r="T787" s="15">
        <f t="shared" ref="T787" si="3299">SUM(P787:P787)*M787</f>
        <v>0.1</v>
      </c>
      <c r="U787" s="15">
        <f t="shared" ref="U787" si="3300">SUM(Q787:Q787)*M787</f>
        <v>0.15000000000000002</v>
      </c>
      <c r="V787" s="15">
        <f t="shared" ref="V787" si="3301">SUM(R787:R787)*M787</f>
        <v>0.2</v>
      </c>
      <c r="W787" s="103">
        <f t="shared" si="3265"/>
        <v>0.2</v>
      </c>
      <c r="X787" s="230"/>
      <c r="Y787" s="230"/>
      <c r="Z787" s="230"/>
      <c r="AA787" s="230"/>
      <c r="AB787" s="232"/>
      <c r="AC787" s="658"/>
      <c r="AD787" s="281"/>
      <c r="AE787" s="266" t="str">
        <f t="shared" ref="AE787" si="3302">+IF(O788&gt;O787,"SUPERADA",IF(O788=O787,"EQUILIBRADA",IF(O788&lt;O787,"PARA MEJORAR")))</f>
        <v>PARA MEJORAR</v>
      </c>
      <c r="AF787" s="377"/>
      <c r="AG787" s="377"/>
      <c r="AH787" s="377"/>
      <c r="AI787" s="653"/>
      <c r="AJ787" s="18"/>
      <c r="AK787" s="116"/>
      <c r="AL787" s="116"/>
      <c r="AM787" s="116"/>
      <c r="AN787" s="116"/>
      <c r="AO787" s="19"/>
    </row>
    <row r="788" spans="1:41" ht="39.950000000000003" customHeight="1" thickBot="1" x14ac:dyDescent="0.25">
      <c r="A788" s="630"/>
      <c r="B788" s="665"/>
      <c r="C788" s="287"/>
      <c r="D788" s="289"/>
      <c r="E788" s="295"/>
      <c r="F788" s="602"/>
      <c r="G788" s="296"/>
      <c r="H788" s="317"/>
      <c r="I788" s="301"/>
      <c r="J788" s="301"/>
      <c r="K788" s="304"/>
      <c r="L788" s="635"/>
      <c r="M788" s="649"/>
      <c r="N788" s="71" t="s">
        <v>49</v>
      </c>
      <c r="O788" s="135">
        <v>0</v>
      </c>
      <c r="P788" s="136">
        <v>0</v>
      </c>
      <c r="Q788" s="136">
        <v>0</v>
      </c>
      <c r="R788" s="139">
        <v>0</v>
      </c>
      <c r="S788" s="9">
        <f t="shared" ref="S788" si="3303">SUM(O788:O788)*M787</f>
        <v>0</v>
      </c>
      <c r="T788" s="10">
        <f t="shared" ref="T788" si="3304">SUM(P788:P788)*M787</f>
        <v>0</v>
      </c>
      <c r="U788" s="10">
        <f t="shared" ref="U788" si="3305">SUM(Q788:Q788)*M787</f>
        <v>0</v>
      </c>
      <c r="V788" s="10">
        <f t="shared" ref="V788" si="3306">SUM(R788:R788)*M787</f>
        <v>0</v>
      </c>
      <c r="W788" s="102">
        <f t="shared" si="3265"/>
        <v>0</v>
      </c>
      <c r="X788" s="230"/>
      <c r="Y788" s="230"/>
      <c r="Z788" s="230"/>
      <c r="AA788" s="230"/>
      <c r="AB788" s="232"/>
      <c r="AC788" s="658"/>
      <c r="AD788" s="281"/>
      <c r="AE788" s="267"/>
      <c r="AF788" s="377"/>
      <c r="AG788" s="377"/>
      <c r="AH788" s="377"/>
      <c r="AI788" s="653"/>
      <c r="AJ788" s="18"/>
      <c r="AK788" s="116"/>
      <c r="AL788" s="116"/>
      <c r="AM788" s="116"/>
      <c r="AN788" s="116"/>
      <c r="AO788" s="19"/>
    </row>
    <row r="789" spans="1:41" ht="39.950000000000003" customHeight="1" x14ac:dyDescent="0.2">
      <c r="A789" s="630"/>
      <c r="B789" s="665"/>
      <c r="C789" s="287"/>
      <c r="D789" s="289"/>
      <c r="E789" s="295"/>
      <c r="F789" s="602"/>
      <c r="G789" s="296"/>
      <c r="H789" s="317"/>
      <c r="I789" s="301"/>
      <c r="J789" s="301"/>
      <c r="K789" s="304"/>
      <c r="L789" s="635" t="s">
        <v>878</v>
      </c>
      <c r="M789" s="309">
        <v>0.2</v>
      </c>
      <c r="N789" s="70" t="s">
        <v>43</v>
      </c>
      <c r="O789" s="194">
        <v>0.25</v>
      </c>
      <c r="P789" s="186">
        <v>0.5</v>
      </c>
      <c r="Q789" s="186">
        <v>0.75</v>
      </c>
      <c r="R789" s="187">
        <v>1</v>
      </c>
      <c r="S789" s="14">
        <f t="shared" ref="S789" si="3307">SUM(O789:O789)*M789</f>
        <v>0.05</v>
      </c>
      <c r="T789" s="15">
        <f t="shared" ref="T789" si="3308">SUM(P789:P789)*M789</f>
        <v>0.1</v>
      </c>
      <c r="U789" s="15">
        <f t="shared" ref="U789" si="3309">SUM(Q789:Q789)*M789</f>
        <v>0.15000000000000002</v>
      </c>
      <c r="V789" s="15">
        <f t="shared" ref="V789" si="3310">SUM(R789:R789)*M789</f>
        <v>0.2</v>
      </c>
      <c r="W789" s="103">
        <f t="shared" si="3265"/>
        <v>0.2</v>
      </c>
      <c r="X789" s="230"/>
      <c r="Y789" s="230"/>
      <c r="Z789" s="230"/>
      <c r="AA789" s="230"/>
      <c r="AB789" s="232"/>
      <c r="AC789" s="658"/>
      <c r="AD789" s="281"/>
      <c r="AE789" s="266" t="str">
        <f t="shared" ref="AE789" si="3311">+IF(O790&gt;O789,"SUPERADA",IF(O790=O789,"EQUILIBRADA",IF(O790&lt;O789,"PARA MEJORAR")))</f>
        <v>PARA MEJORAR</v>
      </c>
      <c r="AF789" s="377"/>
      <c r="AG789" s="377"/>
      <c r="AH789" s="377"/>
      <c r="AI789" s="653"/>
      <c r="AJ789" s="18"/>
      <c r="AK789" s="116"/>
      <c r="AL789" s="116"/>
      <c r="AM789" s="116"/>
      <c r="AN789" s="116"/>
      <c r="AO789" s="19"/>
    </row>
    <row r="790" spans="1:41" ht="39.950000000000003" customHeight="1" thickBot="1" x14ac:dyDescent="0.25">
      <c r="A790" s="630"/>
      <c r="B790" s="665"/>
      <c r="C790" s="287"/>
      <c r="D790" s="289"/>
      <c r="E790" s="295"/>
      <c r="F790" s="602"/>
      <c r="G790" s="296"/>
      <c r="H790" s="317"/>
      <c r="I790" s="301"/>
      <c r="J790" s="301"/>
      <c r="K790" s="304"/>
      <c r="L790" s="635"/>
      <c r="M790" s="309"/>
      <c r="N790" s="71" t="s">
        <v>49</v>
      </c>
      <c r="O790" s="135">
        <v>0</v>
      </c>
      <c r="P790" s="136">
        <v>0</v>
      </c>
      <c r="Q790" s="136">
        <v>0</v>
      </c>
      <c r="R790" s="139">
        <v>0</v>
      </c>
      <c r="S790" s="9">
        <f t="shared" ref="S790" si="3312">SUM(O790:O790)*M789</f>
        <v>0</v>
      </c>
      <c r="T790" s="10">
        <f t="shared" ref="T790" si="3313">SUM(P790:P790)*M789</f>
        <v>0</v>
      </c>
      <c r="U790" s="10">
        <f t="shared" ref="U790" si="3314">SUM(Q790:Q790)*M789</f>
        <v>0</v>
      </c>
      <c r="V790" s="10">
        <f t="shared" ref="V790" si="3315">SUM(R790:R790)*M789</f>
        <v>0</v>
      </c>
      <c r="W790" s="102">
        <f t="shared" si="3265"/>
        <v>0</v>
      </c>
      <c r="X790" s="230"/>
      <c r="Y790" s="230"/>
      <c r="Z790" s="230"/>
      <c r="AA790" s="230"/>
      <c r="AB790" s="232"/>
      <c r="AC790" s="658"/>
      <c r="AD790" s="281"/>
      <c r="AE790" s="267"/>
      <c r="AF790" s="377"/>
      <c r="AG790" s="377"/>
      <c r="AH790" s="377"/>
      <c r="AI790" s="653"/>
      <c r="AJ790" s="18"/>
      <c r="AK790" s="116"/>
      <c r="AL790" s="116"/>
      <c r="AM790" s="116"/>
      <c r="AN790" s="116"/>
      <c r="AO790" s="19"/>
    </row>
    <row r="791" spans="1:41" ht="39.950000000000003" customHeight="1" x14ac:dyDescent="0.2">
      <c r="A791" s="630"/>
      <c r="B791" s="665"/>
      <c r="C791" s="287"/>
      <c r="D791" s="289"/>
      <c r="E791" s="295"/>
      <c r="F791" s="602"/>
      <c r="G791" s="296"/>
      <c r="H791" s="317"/>
      <c r="I791" s="301"/>
      <c r="J791" s="301"/>
      <c r="K791" s="304"/>
      <c r="L791" s="635" t="s">
        <v>879</v>
      </c>
      <c r="M791" s="309">
        <v>0.2</v>
      </c>
      <c r="N791" s="70" t="s">
        <v>43</v>
      </c>
      <c r="O791" s="194">
        <v>0.25</v>
      </c>
      <c r="P791" s="186">
        <v>0.5</v>
      </c>
      <c r="Q791" s="186">
        <v>0.75</v>
      </c>
      <c r="R791" s="187">
        <v>1</v>
      </c>
      <c r="S791" s="14">
        <f t="shared" ref="S791" si="3316">SUM(O791:O791)*M791</f>
        <v>0.05</v>
      </c>
      <c r="T791" s="15">
        <f t="shared" ref="T791" si="3317">SUM(P791:P791)*M791</f>
        <v>0.1</v>
      </c>
      <c r="U791" s="15">
        <f t="shared" ref="U791" si="3318">SUM(Q791:Q791)*M791</f>
        <v>0.15000000000000002</v>
      </c>
      <c r="V791" s="15">
        <f t="shared" ref="V791" si="3319">SUM(R791:R791)*M791</f>
        <v>0.2</v>
      </c>
      <c r="W791" s="103">
        <f t="shared" si="3265"/>
        <v>0.2</v>
      </c>
      <c r="X791" s="230"/>
      <c r="Y791" s="230"/>
      <c r="Z791" s="230"/>
      <c r="AA791" s="230"/>
      <c r="AB791" s="232"/>
      <c r="AC791" s="658"/>
      <c r="AD791" s="281"/>
      <c r="AE791" s="266" t="str">
        <f t="shared" ref="AE791" si="3320">+IF(O792&gt;O791,"SUPERADA",IF(O792=O791,"EQUILIBRADA",IF(O792&lt;O791,"PARA MEJORAR")))</f>
        <v>PARA MEJORAR</v>
      </c>
      <c r="AF791" s="377"/>
      <c r="AG791" s="377"/>
      <c r="AH791" s="377"/>
      <c r="AI791" s="653"/>
      <c r="AJ791" s="18"/>
      <c r="AK791" s="116"/>
      <c r="AL791" s="116"/>
      <c r="AM791" s="116"/>
      <c r="AN791" s="116"/>
      <c r="AO791" s="19"/>
    </row>
    <row r="792" spans="1:41" ht="39.950000000000003" customHeight="1" thickBot="1" x14ac:dyDescent="0.25">
      <c r="A792" s="630"/>
      <c r="B792" s="665"/>
      <c r="C792" s="287"/>
      <c r="D792" s="289"/>
      <c r="E792" s="295"/>
      <c r="F792" s="602"/>
      <c r="G792" s="271"/>
      <c r="H792" s="273"/>
      <c r="I792" s="302"/>
      <c r="J792" s="302"/>
      <c r="K792" s="305"/>
      <c r="L792" s="637"/>
      <c r="M792" s="327"/>
      <c r="N792" s="72" t="s">
        <v>49</v>
      </c>
      <c r="O792" s="137">
        <v>0</v>
      </c>
      <c r="P792" s="138">
        <v>0</v>
      </c>
      <c r="Q792" s="138">
        <v>0</v>
      </c>
      <c r="R792" s="140">
        <v>0</v>
      </c>
      <c r="S792" s="20">
        <f t="shared" ref="S792" si="3321">SUM(O792:O792)*M791</f>
        <v>0</v>
      </c>
      <c r="T792" s="21">
        <f t="shared" ref="T792" si="3322">SUM(P792:P792)*M791</f>
        <v>0</v>
      </c>
      <c r="U792" s="21">
        <f t="shared" ref="U792" si="3323">SUM(Q792:Q792)*M791</f>
        <v>0</v>
      </c>
      <c r="V792" s="21">
        <f t="shared" ref="V792" si="3324">SUM(R792:R792)*M791</f>
        <v>0</v>
      </c>
      <c r="W792" s="104">
        <f t="shared" si="3265"/>
        <v>0</v>
      </c>
      <c r="X792" s="233"/>
      <c r="Y792" s="233"/>
      <c r="Z792" s="233"/>
      <c r="AA792" s="233"/>
      <c r="AB792" s="234"/>
      <c r="AC792" s="658"/>
      <c r="AD792" s="282"/>
      <c r="AE792" s="267"/>
      <c r="AF792" s="267"/>
      <c r="AG792" s="377"/>
      <c r="AH792" s="377"/>
      <c r="AI792" s="653"/>
      <c r="AJ792" s="18"/>
      <c r="AK792" s="116"/>
      <c r="AL792" s="116"/>
      <c r="AM792" s="116"/>
      <c r="AN792" s="116"/>
      <c r="AO792" s="19"/>
    </row>
    <row r="793" spans="1:41" ht="39.950000000000003" customHeight="1" x14ac:dyDescent="0.2">
      <c r="A793" s="630"/>
      <c r="B793" s="665"/>
      <c r="C793" s="287"/>
      <c r="D793" s="289"/>
      <c r="E793" s="295"/>
      <c r="F793" s="602"/>
      <c r="G793" s="270" t="s">
        <v>880</v>
      </c>
      <c r="H793" s="272">
        <v>113</v>
      </c>
      <c r="I793" s="300" t="s">
        <v>881</v>
      </c>
      <c r="J793" s="300" t="s">
        <v>882</v>
      </c>
      <c r="K793" s="303">
        <v>0</v>
      </c>
      <c r="L793" s="639" t="s">
        <v>883</v>
      </c>
      <c r="M793" s="308">
        <v>0.3</v>
      </c>
      <c r="N793" s="73" t="s">
        <v>43</v>
      </c>
      <c r="O793" s="175">
        <v>1</v>
      </c>
      <c r="P793" s="176">
        <v>1</v>
      </c>
      <c r="Q793" s="176">
        <v>1</v>
      </c>
      <c r="R793" s="178">
        <v>1</v>
      </c>
      <c r="S793" s="6">
        <f t="shared" ref="S793" si="3325">SUM(O793:O793)*M793</f>
        <v>0.3</v>
      </c>
      <c r="T793" s="7">
        <f t="shared" ref="T793" si="3326">SUM(P793:P793)*M793</f>
        <v>0.3</v>
      </c>
      <c r="U793" s="7">
        <f t="shared" ref="U793" si="3327">SUM(Q793:Q793)*M793</f>
        <v>0.3</v>
      </c>
      <c r="V793" s="7">
        <f t="shared" ref="V793" si="3328">SUM(R793:R793)*M793</f>
        <v>0.3</v>
      </c>
      <c r="W793" s="101">
        <f t="shared" si="3265"/>
        <v>0.3</v>
      </c>
      <c r="X793" s="229">
        <f>+S794+S796+S798</f>
        <v>0</v>
      </c>
      <c r="Y793" s="229">
        <f>+T794+T796+T798</f>
        <v>0</v>
      </c>
      <c r="Z793" s="229">
        <f>+U794+U796+U798</f>
        <v>0</v>
      </c>
      <c r="AA793" s="229">
        <f>+V794+V796+V798</f>
        <v>0</v>
      </c>
      <c r="AB793" s="231">
        <f>+W794+W796+W798</f>
        <v>0</v>
      </c>
      <c r="AC793" s="658"/>
      <c r="AD793" s="281" t="s">
        <v>870</v>
      </c>
      <c r="AE793" s="266" t="str">
        <f t="shared" ref="AE793" si="3329">+IF(O794&gt;O793,"SUPERADA",IF(O794=O793,"EQUILIBRADA",IF(O794&lt;O793,"PARA MEJORAR")))</f>
        <v>PARA MEJORAR</v>
      </c>
      <c r="AF793" s="266" t="str">
        <f>IF(COUNTIF(AE793:AE798,"PARA MEJORAR")&gt;=1,"PARA MEJORAR","BIEN")</f>
        <v>PARA MEJORAR</v>
      </c>
      <c r="AG793" s="377"/>
      <c r="AH793" s="377"/>
      <c r="AI793" s="653"/>
      <c r="AJ793" s="11"/>
      <c r="AK793" s="12"/>
      <c r="AL793" s="12"/>
      <c r="AM793" s="12"/>
      <c r="AN793" s="12"/>
      <c r="AO793" s="13"/>
    </row>
    <row r="794" spans="1:41" ht="39.950000000000003" customHeight="1" thickBot="1" x14ac:dyDescent="0.25">
      <c r="A794" s="630"/>
      <c r="B794" s="665"/>
      <c r="C794" s="287"/>
      <c r="D794" s="289"/>
      <c r="E794" s="295"/>
      <c r="F794" s="602"/>
      <c r="G794" s="296"/>
      <c r="H794" s="317"/>
      <c r="I794" s="301"/>
      <c r="J794" s="301"/>
      <c r="K794" s="304"/>
      <c r="L794" s="635"/>
      <c r="M794" s="309"/>
      <c r="N794" s="71" t="s">
        <v>49</v>
      </c>
      <c r="O794" s="135">
        <v>0</v>
      </c>
      <c r="P794" s="136">
        <v>0</v>
      </c>
      <c r="Q794" s="136">
        <v>0</v>
      </c>
      <c r="R794" s="139">
        <v>0</v>
      </c>
      <c r="S794" s="9">
        <f t="shared" ref="S794" si="3330">SUM(O794:O794)*M793</f>
        <v>0</v>
      </c>
      <c r="T794" s="10">
        <f t="shared" ref="T794" si="3331">SUM(P794:P794)*M793</f>
        <v>0</v>
      </c>
      <c r="U794" s="10">
        <f t="shared" ref="U794" si="3332">SUM(Q794:Q794)*M793</f>
        <v>0</v>
      </c>
      <c r="V794" s="10">
        <f t="shared" ref="V794" si="3333">SUM(R794:R794)*M793</f>
        <v>0</v>
      </c>
      <c r="W794" s="102">
        <f t="shared" si="3265"/>
        <v>0</v>
      </c>
      <c r="X794" s="230"/>
      <c r="Y794" s="230"/>
      <c r="Z794" s="230"/>
      <c r="AA794" s="230"/>
      <c r="AB794" s="232"/>
      <c r="AC794" s="658"/>
      <c r="AD794" s="281"/>
      <c r="AE794" s="267"/>
      <c r="AF794" s="377"/>
      <c r="AG794" s="377"/>
      <c r="AH794" s="377"/>
      <c r="AI794" s="653"/>
      <c r="AJ794" s="18"/>
      <c r="AK794" s="116"/>
      <c r="AL794" s="116"/>
      <c r="AM794" s="116"/>
      <c r="AN794" s="116"/>
      <c r="AO794" s="19"/>
    </row>
    <row r="795" spans="1:41" ht="39.950000000000003" customHeight="1" x14ac:dyDescent="0.2">
      <c r="A795" s="630"/>
      <c r="B795" s="665"/>
      <c r="C795" s="287"/>
      <c r="D795" s="289"/>
      <c r="E795" s="295"/>
      <c r="F795" s="602"/>
      <c r="G795" s="296"/>
      <c r="H795" s="317"/>
      <c r="I795" s="301"/>
      <c r="J795" s="301"/>
      <c r="K795" s="304"/>
      <c r="L795" s="635" t="s">
        <v>884</v>
      </c>
      <c r="M795" s="309">
        <v>0.2</v>
      </c>
      <c r="N795" s="70" t="s">
        <v>43</v>
      </c>
      <c r="O795" s="194">
        <v>0</v>
      </c>
      <c r="P795" s="186">
        <v>0.5</v>
      </c>
      <c r="Q795" s="186">
        <v>1</v>
      </c>
      <c r="R795" s="187">
        <v>1</v>
      </c>
      <c r="S795" s="14">
        <f t="shared" ref="S795" si="3334">SUM(O795:O795)*M795</f>
        <v>0</v>
      </c>
      <c r="T795" s="15">
        <f t="shared" ref="T795" si="3335">SUM(P795:P795)*M795</f>
        <v>0.1</v>
      </c>
      <c r="U795" s="15">
        <f t="shared" ref="U795" si="3336">SUM(Q795:Q795)*M795</f>
        <v>0.2</v>
      </c>
      <c r="V795" s="15">
        <f t="shared" ref="V795" si="3337">SUM(R795:R795)*M795</f>
        <v>0.2</v>
      </c>
      <c r="W795" s="103">
        <f t="shared" si="3265"/>
        <v>0.2</v>
      </c>
      <c r="X795" s="230"/>
      <c r="Y795" s="230"/>
      <c r="Z795" s="230"/>
      <c r="AA795" s="230"/>
      <c r="AB795" s="232"/>
      <c r="AC795" s="658"/>
      <c r="AD795" s="281"/>
      <c r="AE795" s="266" t="str">
        <f t="shared" ref="AE795" si="3338">+IF(O796&gt;O795,"SUPERADA",IF(O796=O795,"EQUILIBRADA",IF(O796&lt;O795,"PARA MEJORAR")))</f>
        <v>EQUILIBRADA</v>
      </c>
      <c r="AF795" s="377"/>
      <c r="AG795" s="377"/>
      <c r="AH795" s="377"/>
      <c r="AI795" s="653"/>
      <c r="AJ795" s="18"/>
      <c r="AK795" s="116"/>
      <c r="AL795" s="116"/>
      <c r="AM795" s="116"/>
      <c r="AN795" s="116"/>
      <c r="AO795" s="19"/>
    </row>
    <row r="796" spans="1:41" ht="39.950000000000003" customHeight="1" thickBot="1" x14ac:dyDescent="0.25">
      <c r="A796" s="630"/>
      <c r="B796" s="665"/>
      <c r="C796" s="287"/>
      <c r="D796" s="289"/>
      <c r="E796" s="295"/>
      <c r="F796" s="602"/>
      <c r="G796" s="296"/>
      <c r="H796" s="317"/>
      <c r="I796" s="301"/>
      <c r="J796" s="301"/>
      <c r="K796" s="304"/>
      <c r="L796" s="635"/>
      <c r="M796" s="309"/>
      <c r="N796" s="71" t="s">
        <v>49</v>
      </c>
      <c r="O796" s="135">
        <v>0</v>
      </c>
      <c r="P796" s="136">
        <v>0</v>
      </c>
      <c r="Q796" s="136">
        <v>0</v>
      </c>
      <c r="R796" s="139">
        <v>0</v>
      </c>
      <c r="S796" s="9">
        <f t="shared" ref="S796" si="3339">SUM(O796:O796)*M795</f>
        <v>0</v>
      </c>
      <c r="T796" s="10">
        <f t="shared" ref="T796" si="3340">SUM(P796:P796)*M795</f>
        <v>0</v>
      </c>
      <c r="U796" s="10">
        <f t="shared" ref="U796" si="3341">SUM(Q796:Q796)*M795</f>
        <v>0</v>
      </c>
      <c r="V796" s="10">
        <f t="shared" ref="V796" si="3342">SUM(R796:R796)*M795</f>
        <v>0</v>
      </c>
      <c r="W796" s="102">
        <f t="shared" si="3265"/>
        <v>0</v>
      </c>
      <c r="X796" s="230"/>
      <c r="Y796" s="230"/>
      <c r="Z796" s="230"/>
      <c r="AA796" s="230"/>
      <c r="AB796" s="232"/>
      <c r="AC796" s="658"/>
      <c r="AD796" s="281"/>
      <c r="AE796" s="267"/>
      <c r="AF796" s="377"/>
      <c r="AG796" s="377"/>
      <c r="AH796" s="377"/>
      <c r="AI796" s="653"/>
      <c r="AJ796" s="18"/>
      <c r="AK796" s="116"/>
      <c r="AL796" s="116"/>
      <c r="AM796" s="116"/>
      <c r="AN796" s="116"/>
      <c r="AO796" s="19"/>
    </row>
    <row r="797" spans="1:41" ht="39.950000000000003" customHeight="1" x14ac:dyDescent="0.2">
      <c r="A797" s="630"/>
      <c r="B797" s="665"/>
      <c r="C797" s="287"/>
      <c r="D797" s="289"/>
      <c r="E797" s="295"/>
      <c r="F797" s="602"/>
      <c r="G797" s="296"/>
      <c r="H797" s="317"/>
      <c r="I797" s="301"/>
      <c r="J797" s="301"/>
      <c r="K797" s="304"/>
      <c r="L797" s="635" t="s">
        <v>885</v>
      </c>
      <c r="M797" s="309">
        <v>0.5</v>
      </c>
      <c r="N797" s="70" t="s">
        <v>43</v>
      </c>
      <c r="O797" s="194">
        <v>0</v>
      </c>
      <c r="P797" s="186">
        <v>0.25</v>
      </c>
      <c r="Q797" s="186">
        <v>0.75</v>
      </c>
      <c r="R797" s="187">
        <v>1</v>
      </c>
      <c r="S797" s="14">
        <f t="shared" ref="S797" si="3343">SUM(O797:O797)*M797</f>
        <v>0</v>
      </c>
      <c r="T797" s="15">
        <f t="shared" ref="T797" si="3344">SUM(P797:P797)*M797</f>
        <v>0.125</v>
      </c>
      <c r="U797" s="15">
        <f t="shared" ref="U797" si="3345">SUM(Q797:Q797)*M797</f>
        <v>0.375</v>
      </c>
      <c r="V797" s="15">
        <f t="shared" ref="V797" si="3346">SUM(R797:R797)*M797</f>
        <v>0.5</v>
      </c>
      <c r="W797" s="103">
        <f t="shared" si="3265"/>
        <v>0.5</v>
      </c>
      <c r="X797" s="230"/>
      <c r="Y797" s="230"/>
      <c r="Z797" s="230"/>
      <c r="AA797" s="230"/>
      <c r="AB797" s="232"/>
      <c r="AC797" s="658"/>
      <c r="AD797" s="281"/>
      <c r="AE797" s="266" t="str">
        <f t="shared" ref="AE797" si="3347">+IF(O798&gt;O797,"SUPERADA",IF(O798=O797,"EQUILIBRADA",IF(O798&lt;O797,"PARA MEJORAR")))</f>
        <v>EQUILIBRADA</v>
      </c>
      <c r="AF797" s="377"/>
      <c r="AG797" s="377"/>
      <c r="AH797" s="377"/>
      <c r="AI797" s="653"/>
      <c r="AJ797" s="18"/>
      <c r="AK797" s="116"/>
      <c r="AL797" s="116"/>
      <c r="AM797" s="116"/>
      <c r="AN797" s="116"/>
      <c r="AO797" s="19"/>
    </row>
    <row r="798" spans="1:41" ht="39.950000000000003" customHeight="1" thickBot="1" x14ac:dyDescent="0.25">
      <c r="A798" s="630"/>
      <c r="B798" s="665"/>
      <c r="C798" s="287"/>
      <c r="D798" s="289"/>
      <c r="E798" s="295"/>
      <c r="F798" s="602"/>
      <c r="G798" s="271"/>
      <c r="H798" s="273"/>
      <c r="I798" s="302"/>
      <c r="J798" s="302"/>
      <c r="K798" s="305"/>
      <c r="L798" s="637"/>
      <c r="M798" s="327"/>
      <c r="N798" s="72" t="s">
        <v>49</v>
      </c>
      <c r="O798" s="137">
        <v>0</v>
      </c>
      <c r="P798" s="138">
        <v>0</v>
      </c>
      <c r="Q798" s="138">
        <v>0</v>
      </c>
      <c r="R798" s="140">
        <v>0</v>
      </c>
      <c r="S798" s="20">
        <f t="shared" ref="S798" si="3348">SUM(O798:O798)*M797</f>
        <v>0</v>
      </c>
      <c r="T798" s="21">
        <f t="shared" ref="T798" si="3349">SUM(P798:P798)*M797</f>
        <v>0</v>
      </c>
      <c r="U798" s="21">
        <f t="shared" ref="U798" si="3350">SUM(Q798:Q798)*M797</f>
        <v>0</v>
      </c>
      <c r="V798" s="21">
        <f t="shared" ref="V798" si="3351">SUM(R798:R798)*M797</f>
        <v>0</v>
      </c>
      <c r="W798" s="104">
        <f t="shared" si="3265"/>
        <v>0</v>
      </c>
      <c r="X798" s="230"/>
      <c r="Y798" s="230"/>
      <c r="Z798" s="230"/>
      <c r="AA798" s="230"/>
      <c r="AB798" s="232"/>
      <c r="AC798" s="658"/>
      <c r="AD798" s="281"/>
      <c r="AE798" s="267"/>
      <c r="AF798" s="377"/>
      <c r="AG798" s="377"/>
      <c r="AH798" s="377"/>
      <c r="AI798" s="653"/>
      <c r="AJ798" s="18"/>
      <c r="AK798" s="116"/>
      <c r="AL798" s="116"/>
      <c r="AM798" s="116"/>
      <c r="AN798" s="116"/>
      <c r="AO798" s="19"/>
    </row>
    <row r="799" spans="1:41" ht="39.950000000000003" customHeight="1" x14ac:dyDescent="0.2">
      <c r="A799" s="630"/>
      <c r="B799" s="665"/>
      <c r="C799" s="287"/>
      <c r="D799" s="289"/>
      <c r="E799" s="295"/>
      <c r="F799" s="602"/>
      <c r="G799" s="270" t="s">
        <v>886</v>
      </c>
      <c r="H799" s="272">
        <v>114</v>
      </c>
      <c r="I799" s="300" t="s">
        <v>887</v>
      </c>
      <c r="J799" s="300" t="s">
        <v>858</v>
      </c>
      <c r="K799" s="303">
        <v>0</v>
      </c>
      <c r="L799" s="639" t="s">
        <v>888</v>
      </c>
      <c r="M799" s="640">
        <v>0.5</v>
      </c>
      <c r="N799" s="73" t="s">
        <v>43</v>
      </c>
      <c r="O799" s="175">
        <v>0.5</v>
      </c>
      <c r="P799" s="176">
        <v>1</v>
      </c>
      <c r="Q799" s="176">
        <v>1</v>
      </c>
      <c r="R799" s="178">
        <v>1</v>
      </c>
      <c r="S799" s="6">
        <f t="shared" ref="S799" si="3352">SUM(O799:O799)*M799</f>
        <v>0.25</v>
      </c>
      <c r="T799" s="7">
        <f t="shared" ref="T799" si="3353">SUM(P799:P799)*M799</f>
        <v>0.5</v>
      </c>
      <c r="U799" s="7">
        <f t="shared" ref="U799" si="3354">SUM(Q799:Q799)*M799</f>
        <v>0.5</v>
      </c>
      <c r="V799" s="7">
        <f t="shared" ref="V799" si="3355">SUM(R799:R799)*M799</f>
        <v>0.5</v>
      </c>
      <c r="W799" s="101">
        <f t="shared" si="3265"/>
        <v>0.5</v>
      </c>
      <c r="X799" s="229">
        <f>+S800+S802+S804</f>
        <v>0</v>
      </c>
      <c r="Y799" s="229">
        <f>+T800+T802+T804</f>
        <v>0</v>
      </c>
      <c r="Z799" s="229">
        <f>+U800+U802+U804</f>
        <v>0</v>
      </c>
      <c r="AA799" s="229">
        <f>+V800+V802+V804</f>
        <v>0</v>
      </c>
      <c r="AB799" s="231">
        <f>+W800+W802+W804</f>
        <v>0</v>
      </c>
      <c r="AC799" s="658"/>
      <c r="AD799" s="281"/>
      <c r="AE799" s="266" t="str">
        <f t="shared" ref="AE799" si="3356">+IF(O800&gt;O799,"SUPERADA",IF(O800=O799,"EQUILIBRADA",IF(O800&lt;O799,"PARA MEJORAR")))</f>
        <v>PARA MEJORAR</v>
      </c>
      <c r="AF799" s="266" t="str">
        <f>IF(COUNTIF(AE799:AE804,"PARA MEJORAR")&gt;=1,"PARA MEJORAR","BIEN")</f>
        <v>PARA MEJORAR</v>
      </c>
      <c r="AG799" s="377"/>
      <c r="AH799" s="377"/>
      <c r="AI799" s="653"/>
      <c r="AJ799" s="11"/>
      <c r="AK799" s="12"/>
      <c r="AL799" s="12"/>
      <c r="AM799" s="12"/>
      <c r="AN799" s="12"/>
      <c r="AO799" s="13"/>
    </row>
    <row r="800" spans="1:41" ht="39.950000000000003" customHeight="1" thickBot="1" x14ac:dyDescent="0.25">
      <c r="A800" s="630"/>
      <c r="B800" s="665"/>
      <c r="C800" s="287"/>
      <c r="D800" s="289"/>
      <c r="E800" s="295"/>
      <c r="F800" s="602"/>
      <c r="G800" s="296"/>
      <c r="H800" s="317"/>
      <c r="I800" s="301"/>
      <c r="J800" s="301"/>
      <c r="K800" s="304"/>
      <c r="L800" s="635"/>
      <c r="M800" s="636"/>
      <c r="N800" s="71" t="s">
        <v>49</v>
      </c>
      <c r="O800" s="135">
        <v>0</v>
      </c>
      <c r="P800" s="136">
        <v>0</v>
      </c>
      <c r="Q800" s="136">
        <v>0</v>
      </c>
      <c r="R800" s="139">
        <v>0</v>
      </c>
      <c r="S800" s="9">
        <f t="shared" ref="S800" si="3357">SUM(O800:O800)*M799</f>
        <v>0</v>
      </c>
      <c r="T800" s="10">
        <f t="shared" ref="T800" si="3358">SUM(P800:P800)*M799</f>
        <v>0</v>
      </c>
      <c r="U800" s="10">
        <f t="shared" ref="U800" si="3359">SUM(Q800:Q800)*M799</f>
        <v>0</v>
      </c>
      <c r="V800" s="10">
        <f t="shared" ref="V800" si="3360">SUM(R800:R800)*M799</f>
        <v>0</v>
      </c>
      <c r="W800" s="102">
        <f t="shared" si="3265"/>
        <v>0</v>
      </c>
      <c r="X800" s="230"/>
      <c r="Y800" s="230"/>
      <c r="Z800" s="230"/>
      <c r="AA800" s="230"/>
      <c r="AB800" s="232"/>
      <c r="AC800" s="658"/>
      <c r="AD800" s="281"/>
      <c r="AE800" s="267"/>
      <c r="AF800" s="377"/>
      <c r="AG800" s="377"/>
      <c r="AH800" s="377"/>
      <c r="AI800" s="653"/>
      <c r="AJ800" s="18"/>
      <c r="AK800" s="116"/>
      <c r="AL800" s="116"/>
      <c r="AM800" s="116"/>
      <c r="AN800" s="116"/>
      <c r="AO800" s="19"/>
    </row>
    <row r="801" spans="1:41" ht="39.950000000000003" customHeight="1" x14ac:dyDescent="0.2">
      <c r="A801" s="630"/>
      <c r="B801" s="665"/>
      <c r="C801" s="287"/>
      <c r="D801" s="289"/>
      <c r="E801" s="295"/>
      <c r="F801" s="602"/>
      <c r="G801" s="296"/>
      <c r="H801" s="317"/>
      <c r="I801" s="301"/>
      <c r="J801" s="301"/>
      <c r="K801" s="304"/>
      <c r="L801" s="635" t="s">
        <v>889</v>
      </c>
      <c r="M801" s="636">
        <v>0.1</v>
      </c>
      <c r="N801" s="70" t="s">
        <v>43</v>
      </c>
      <c r="O801" s="194">
        <v>0</v>
      </c>
      <c r="P801" s="186">
        <v>1</v>
      </c>
      <c r="Q801" s="186">
        <v>1</v>
      </c>
      <c r="R801" s="187">
        <v>1</v>
      </c>
      <c r="S801" s="14">
        <f t="shared" ref="S801" si="3361">SUM(O801:O801)*M801</f>
        <v>0</v>
      </c>
      <c r="T801" s="15">
        <f t="shared" ref="T801" si="3362">SUM(P801:P801)*M801</f>
        <v>0.1</v>
      </c>
      <c r="U801" s="15">
        <f t="shared" ref="U801" si="3363">SUM(Q801:Q801)*M801</f>
        <v>0.1</v>
      </c>
      <c r="V801" s="15">
        <f t="shared" ref="V801" si="3364">SUM(R801:R801)*M801</f>
        <v>0.1</v>
      </c>
      <c r="W801" s="103">
        <f t="shared" si="3265"/>
        <v>0.1</v>
      </c>
      <c r="X801" s="230"/>
      <c r="Y801" s="230"/>
      <c r="Z801" s="230"/>
      <c r="AA801" s="230"/>
      <c r="AB801" s="232"/>
      <c r="AC801" s="658"/>
      <c r="AD801" s="281"/>
      <c r="AE801" s="266" t="str">
        <f t="shared" ref="AE801" si="3365">+IF(O802&gt;O801,"SUPERADA",IF(O802=O801,"EQUILIBRADA",IF(O802&lt;O801,"PARA MEJORAR")))</f>
        <v>EQUILIBRADA</v>
      </c>
      <c r="AF801" s="377"/>
      <c r="AG801" s="377"/>
      <c r="AH801" s="377"/>
      <c r="AI801" s="653"/>
      <c r="AJ801" s="18"/>
      <c r="AK801" s="116"/>
      <c r="AL801" s="116"/>
      <c r="AM801" s="116"/>
      <c r="AN801" s="116"/>
      <c r="AO801" s="19"/>
    </row>
    <row r="802" spans="1:41" ht="39.950000000000003" customHeight="1" thickBot="1" x14ac:dyDescent="0.25">
      <c r="A802" s="630"/>
      <c r="B802" s="665"/>
      <c r="C802" s="287"/>
      <c r="D802" s="289"/>
      <c r="E802" s="295"/>
      <c r="F802" s="602"/>
      <c r="G802" s="296"/>
      <c r="H802" s="317"/>
      <c r="I802" s="301"/>
      <c r="J802" s="301"/>
      <c r="K802" s="304"/>
      <c r="L802" s="635"/>
      <c r="M802" s="636"/>
      <c r="N802" s="71" t="s">
        <v>49</v>
      </c>
      <c r="O802" s="135">
        <v>0</v>
      </c>
      <c r="P802" s="136">
        <v>0</v>
      </c>
      <c r="Q802" s="136">
        <v>0</v>
      </c>
      <c r="R802" s="139">
        <v>0</v>
      </c>
      <c r="S802" s="9">
        <f t="shared" ref="S802" si="3366">SUM(O802:O802)*M801</f>
        <v>0</v>
      </c>
      <c r="T802" s="10">
        <f t="shared" ref="T802" si="3367">SUM(P802:P802)*M801</f>
        <v>0</v>
      </c>
      <c r="U802" s="10">
        <f t="shared" ref="U802" si="3368">SUM(Q802:Q802)*M801</f>
        <v>0</v>
      </c>
      <c r="V802" s="10">
        <f t="shared" ref="V802" si="3369">SUM(R802:R802)*M801</f>
        <v>0</v>
      </c>
      <c r="W802" s="102">
        <f t="shared" si="3265"/>
        <v>0</v>
      </c>
      <c r="X802" s="230"/>
      <c r="Y802" s="230"/>
      <c r="Z802" s="230"/>
      <c r="AA802" s="230"/>
      <c r="AB802" s="232"/>
      <c r="AC802" s="658"/>
      <c r="AD802" s="281"/>
      <c r="AE802" s="267"/>
      <c r="AF802" s="377"/>
      <c r="AG802" s="377"/>
      <c r="AH802" s="377"/>
      <c r="AI802" s="653"/>
      <c r="AJ802" s="18"/>
      <c r="AK802" s="116"/>
      <c r="AL802" s="116"/>
      <c r="AM802" s="116"/>
      <c r="AN802" s="116"/>
      <c r="AO802" s="19"/>
    </row>
    <row r="803" spans="1:41" ht="39.950000000000003" customHeight="1" x14ac:dyDescent="0.2">
      <c r="A803" s="630"/>
      <c r="B803" s="665"/>
      <c r="C803" s="287"/>
      <c r="D803" s="289"/>
      <c r="E803" s="295"/>
      <c r="F803" s="602"/>
      <c r="G803" s="296"/>
      <c r="H803" s="317"/>
      <c r="I803" s="301"/>
      <c r="J803" s="301"/>
      <c r="K803" s="304"/>
      <c r="L803" s="635" t="s">
        <v>890</v>
      </c>
      <c r="M803" s="636">
        <v>0.4</v>
      </c>
      <c r="N803" s="70" t="s">
        <v>43</v>
      </c>
      <c r="O803" s="194">
        <v>0</v>
      </c>
      <c r="P803" s="186">
        <v>0.25</v>
      </c>
      <c r="Q803" s="186">
        <v>0.5</v>
      </c>
      <c r="R803" s="187">
        <v>1</v>
      </c>
      <c r="S803" s="14">
        <f t="shared" ref="S803" si="3370">SUM(O803:O803)*M803</f>
        <v>0</v>
      </c>
      <c r="T803" s="15">
        <f t="shared" ref="T803" si="3371">SUM(P803:P803)*M803</f>
        <v>0.1</v>
      </c>
      <c r="U803" s="15">
        <f t="shared" ref="U803" si="3372">SUM(Q803:Q803)*M803</f>
        <v>0.2</v>
      </c>
      <c r="V803" s="15">
        <f t="shared" ref="V803" si="3373">SUM(R803:R803)*M803</f>
        <v>0.4</v>
      </c>
      <c r="W803" s="103">
        <f t="shared" si="3265"/>
        <v>0.4</v>
      </c>
      <c r="X803" s="230"/>
      <c r="Y803" s="230"/>
      <c r="Z803" s="230"/>
      <c r="AA803" s="230"/>
      <c r="AB803" s="232"/>
      <c r="AC803" s="658"/>
      <c r="AD803" s="281"/>
      <c r="AE803" s="266" t="str">
        <f t="shared" ref="AE803" si="3374">+IF(O804&gt;O803,"SUPERADA",IF(O804=O803,"EQUILIBRADA",IF(O804&lt;O803,"PARA MEJORAR")))</f>
        <v>EQUILIBRADA</v>
      </c>
      <c r="AF803" s="377"/>
      <c r="AG803" s="377"/>
      <c r="AH803" s="377"/>
      <c r="AI803" s="653"/>
      <c r="AJ803" s="18"/>
      <c r="AK803" s="116"/>
      <c r="AL803" s="116"/>
      <c r="AM803" s="116"/>
      <c r="AN803" s="116"/>
      <c r="AO803" s="19"/>
    </row>
    <row r="804" spans="1:41" ht="39.950000000000003" customHeight="1" thickBot="1" x14ac:dyDescent="0.25">
      <c r="A804" s="630"/>
      <c r="B804" s="665"/>
      <c r="C804" s="287"/>
      <c r="D804" s="289"/>
      <c r="E804" s="295"/>
      <c r="F804" s="602"/>
      <c r="G804" s="271"/>
      <c r="H804" s="273"/>
      <c r="I804" s="302"/>
      <c r="J804" s="302"/>
      <c r="K804" s="305"/>
      <c r="L804" s="637"/>
      <c r="M804" s="638"/>
      <c r="N804" s="72" t="s">
        <v>49</v>
      </c>
      <c r="O804" s="137">
        <v>0</v>
      </c>
      <c r="P804" s="138">
        <v>0</v>
      </c>
      <c r="Q804" s="138">
        <v>0</v>
      </c>
      <c r="R804" s="140">
        <v>0</v>
      </c>
      <c r="S804" s="20">
        <f t="shared" ref="S804" si="3375">SUM(O804:O804)*M803</f>
        <v>0</v>
      </c>
      <c r="T804" s="21">
        <f t="shared" ref="T804" si="3376">SUM(P804:P804)*M803</f>
        <v>0</v>
      </c>
      <c r="U804" s="21">
        <f t="shared" ref="U804" si="3377">SUM(Q804:Q804)*M803</f>
        <v>0</v>
      </c>
      <c r="V804" s="21">
        <f t="shared" ref="V804" si="3378">SUM(R804:R804)*M803</f>
        <v>0</v>
      </c>
      <c r="W804" s="104">
        <f t="shared" si="3265"/>
        <v>0</v>
      </c>
      <c r="X804" s="230"/>
      <c r="Y804" s="230"/>
      <c r="Z804" s="230"/>
      <c r="AA804" s="230"/>
      <c r="AB804" s="232"/>
      <c r="AC804" s="658"/>
      <c r="AD804" s="281"/>
      <c r="AE804" s="267"/>
      <c r="AF804" s="267"/>
      <c r="AG804" s="377"/>
      <c r="AH804" s="377"/>
      <c r="AI804" s="653"/>
      <c r="AJ804" s="18"/>
      <c r="AK804" s="116"/>
      <c r="AL804" s="116"/>
      <c r="AM804" s="116"/>
      <c r="AN804" s="116"/>
      <c r="AO804" s="19"/>
    </row>
    <row r="805" spans="1:41" ht="39.950000000000003" customHeight="1" x14ac:dyDescent="0.2">
      <c r="A805" s="630"/>
      <c r="B805" s="665"/>
      <c r="C805" s="287"/>
      <c r="D805" s="289"/>
      <c r="E805" s="295"/>
      <c r="F805" s="602"/>
      <c r="G805" s="270" t="s">
        <v>1018</v>
      </c>
      <c r="H805" s="272">
        <v>115</v>
      </c>
      <c r="I805" s="300" t="s">
        <v>891</v>
      </c>
      <c r="J805" s="300" t="s">
        <v>892</v>
      </c>
      <c r="K805" s="303">
        <v>0</v>
      </c>
      <c r="L805" s="650" t="s">
        <v>1019</v>
      </c>
      <c r="M805" s="308">
        <v>0.5</v>
      </c>
      <c r="N805" s="73" t="s">
        <v>43</v>
      </c>
      <c r="O805" s="175">
        <v>0.25</v>
      </c>
      <c r="P805" s="176">
        <v>0.5</v>
      </c>
      <c r="Q805" s="176">
        <v>0.75</v>
      </c>
      <c r="R805" s="178">
        <v>1</v>
      </c>
      <c r="S805" s="6">
        <f t="shared" ref="S805" si="3379">SUM(O805:O805)*M805</f>
        <v>0.125</v>
      </c>
      <c r="T805" s="7">
        <f t="shared" ref="T805" si="3380">SUM(P805:P805)*M805</f>
        <v>0.25</v>
      </c>
      <c r="U805" s="7">
        <f t="shared" ref="U805" si="3381">SUM(Q805:Q805)*M805</f>
        <v>0.375</v>
      </c>
      <c r="V805" s="7">
        <f t="shared" ref="V805" si="3382">SUM(R805:R805)*M805</f>
        <v>0.5</v>
      </c>
      <c r="W805" s="101">
        <f t="shared" si="3265"/>
        <v>0.5</v>
      </c>
      <c r="X805" s="229">
        <f>+S806+S810+S812+S814+S808</f>
        <v>0</v>
      </c>
      <c r="Y805" s="229">
        <f>+T806+T810+T812+T814+T808</f>
        <v>0</v>
      </c>
      <c r="Z805" s="229">
        <f>+U806+U810+U812+U814+U808</f>
        <v>0</v>
      </c>
      <c r="AA805" s="229">
        <f>+V806+V810+V812+V814+V808</f>
        <v>0</v>
      </c>
      <c r="AB805" s="231">
        <f>+W806+W810+W812+W814+W808</f>
        <v>0</v>
      </c>
      <c r="AC805" s="658"/>
      <c r="AD805" s="280" t="s">
        <v>893</v>
      </c>
      <c r="AE805" s="266" t="str">
        <f t="shared" ref="AE805" si="3383">+IF(O806&gt;O805,"SUPERADA",IF(O806=O805,"EQUILIBRADA",IF(O806&lt;O805,"PARA MEJORAR")))</f>
        <v>PARA MEJORAR</v>
      </c>
      <c r="AF805" s="266" t="str">
        <f>IF(COUNTIF(AE805:AE814,"PARA MEJORAR")&gt;=1,"PARA MEJORAR","BIEN")</f>
        <v>PARA MEJORAR</v>
      </c>
      <c r="AG805" s="377"/>
      <c r="AH805" s="377"/>
      <c r="AI805" s="653"/>
      <c r="AJ805" s="11"/>
      <c r="AK805" s="12"/>
      <c r="AL805" s="12"/>
      <c r="AM805" s="12"/>
      <c r="AN805" s="12"/>
      <c r="AO805" s="13"/>
    </row>
    <row r="806" spans="1:41" ht="39.950000000000003" customHeight="1" thickBot="1" x14ac:dyDescent="0.25">
      <c r="A806" s="630"/>
      <c r="B806" s="665"/>
      <c r="C806" s="287"/>
      <c r="D806" s="289"/>
      <c r="E806" s="295"/>
      <c r="F806" s="602"/>
      <c r="G806" s="296"/>
      <c r="H806" s="317"/>
      <c r="I806" s="301"/>
      <c r="J806" s="301"/>
      <c r="K806" s="304"/>
      <c r="L806" s="642"/>
      <c r="M806" s="309"/>
      <c r="N806" s="71" t="s">
        <v>49</v>
      </c>
      <c r="O806" s="135">
        <v>0</v>
      </c>
      <c r="P806" s="136">
        <v>0</v>
      </c>
      <c r="Q806" s="136">
        <v>0</v>
      </c>
      <c r="R806" s="139">
        <v>0</v>
      </c>
      <c r="S806" s="9">
        <f t="shared" ref="S806" si="3384">SUM(O806:O806)*M805</f>
        <v>0</v>
      </c>
      <c r="T806" s="10">
        <f t="shared" ref="T806" si="3385">SUM(P806:P806)*M805</f>
        <v>0</v>
      </c>
      <c r="U806" s="10">
        <f t="shared" ref="U806" si="3386">SUM(Q806:Q806)*M805</f>
        <v>0</v>
      </c>
      <c r="V806" s="10">
        <f t="shared" ref="V806" si="3387">SUM(R806:R806)*M805</f>
        <v>0</v>
      </c>
      <c r="W806" s="102">
        <f t="shared" si="3265"/>
        <v>0</v>
      </c>
      <c r="X806" s="230"/>
      <c r="Y806" s="230"/>
      <c r="Z806" s="230"/>
      <c r="AA806" s="230"/>
      <c r="AB806" s="232"/>
      <c r="AC806" s="658"/>
      <c r="AD806" s="281"/>
      <c r="AE806" s="267"/>
      <c r="AF806" s="377"/>
      <c r="AG806" s="377"/>
      <c r="AH806" s="377"/>
      <c r="AI806" s="653"/>
      <c r="AJ806" s="18"/>
      <c r="AK806" s="116"/>
      <c r="AL806" s="116"/>
      <c r="AM806" s="116"/>
      <c r="AN806" s="116"/>
      <c r="AO806" s="19"/>
    </row>
    <row r="807" spans="1:41" ht="39.950000000000003" customHeight="1" x14ac:dyDescent="0.2">
      <c r="A807" s="630"/>
      <c r="B807" s="665"/>
      <c r="C807" s="287"/>
      <c r="D807" s="289"/>
      <c r="E807" s="295"/>
      <c r="F807" s="602"/>
      <c r="G807" s="296"/>
      <c r="H807" s="317"/>
      <c r="I807" s="301"/>
      <c r="J807" s="301"/>
      <c r="K807" s="304"/>
      <c r="L807" s="641" t="s">
        <v>894</v>
      </c>
      <c r="M807" s="309">
        <v>0.2</v>
      </c>
      <c r="N807" s="70" t="s">
        <v>43</v>
      </c>
      <c r="O807" s="194">
        <v>0.25</v>
      </c>
      <c r="P807" s="186">
        <v>0.5</v>
      </c>
      <c r="Q807" s="186">
        <v>0.75</v>
      </c>
      <c r="R807" s="187">
        <v>1</v>
      </c>
      <c r="S807" s="14">
        <f t="shared" ref="S807" si="3388">SUM(O807:O807)*M807</f>
        <v>0.05</v>
      </c>
      <c r="T807" s="15">
        <f t="shared" ref="T807" si="3389">SUM(P807:P807)*M807</f>
        <v>0.1</v>
      </c>
      <c r="U807" s="15">
        <f t="shared" ref="U807" si="3390">SUM(Q807:Q807)*M807</f>
        <v>0.15000000000000002</v>
      </c>
      <c r="V807" s="15">
        <f t="shared" ref="V807" si="3391">SUM(R807:R807)*M807</f>
        <v>0.2</v>
      </c>
      <c r="W807" s="103">
        <f t="shared" si="3265"/>
        <v>0.2</v>
      </c>
      <c r="X807" s="230"/>
      <c r="Y807" s="230"/>
      <c r="Z807" s="230"/>
      <c r="AA807" s="230"/>
      <c r="AB807" s="232"/>
      <c r="AC807" s="658"/>
      <c r="AD807" s="281"/>
      <c r="AE807" s="266" t="str">
        <f t="shared" ref="AE807" si="3392">+IF(O808&gt;O807,"SUPERADA",IF(O808=O807,"EQUILIBRADA",IF(O808&lt;O807,"PARA MEJORAR")))</f>
        <v>PARA MEJORAR</v>
      </c>
      <c r="AF807" s="377"/>
      <c r="AG807" s="377"/>
      <c r="AH807" s="377"/>
      <c r="AI807" s="653"/>
      <c r="AJ807" s="18"/>
      <c r="AK807" s="116"/>
      <c r="AL807" s="116"/>
      <c r="AM807" s="116"/>
      <c r="AN807" s="116"/>
      <c r="AO807" s="19"/>
    </row>
    <row r="808" spans="1:41" ht="39.950000000000003" customHeight="1" thickBot="1" x14ac:dyDescent="0.25">
      <c r="A808" s="630"/>
      <c r="B808" s="665"/>
      <c r="C808" s="287"/>
      <c r="D808" s="289"/>
      <c r="E808" s="295"/>
      <c r="F808" s="602"/>
      <c r="G808" s="296"/>
      <c r="H808" s="317"/>
      <c r="I808" s="301"/>
      <c r="J808" s="301"/>
      <c r="K808" s="304"/>
      <c r="L808" s="642"/>
      <c r="M808" s="309"/>
      <c r="N808" s="71" t="s">
        <v>49</v>
      </c>
      <c r="O808" s="135">
        <v>0</v>
      </c>
      <c r="P808" s="136">
        <v>0</v>
      </c>
      <c r="Q808" s="136">
        <v>0</v>
      </c>
      <c r="R808" s="139">
        <v>0</v>
      </c>
      <c r="S808" s="9">
        <f t="shared" ref="S808" si="3393">SUM(O808:O808)*M807</f>
        <v>0</v>
      </c>
      <c r="T808" s="10">
        <f t="shared" ref="T808" si="3394">SUM(P808:P808)*M807</f>
        <v>0</v>
      </c>
      <c r="U808" s="10">
        <f t="shared" ref="U808" si="3395">SUM(Q808:Q808)*M807</f>
        <v>0</v>
      </c>
      <c r="V808" s="10">
        <f t="shared" ref="V808" si="3396">SUM(R808:R808)*M807</f>
        <v>0</v>
      </c>
      <c r="W808" s="102">
        <f t="shared" si="3265"/>
        <v>0</v>
      </c>
      <c r="X808" s="230"/>
      <c r="Y808" s="230"/>
      <c r="Z808" s="230"/>
      <c r="AA808" s="230"/>
      <c r="AB808" s="232"/>
      <c r="AC808" s="658"/>
      <c r="AD808" s="281"/>
      <c r="AE808" s="267"/>
      <c r="AF808" s="377"/>
      <c r="AG808" s="377"/>
      <c r="AH808" s="377"/>
      <c r="AI808" s="653"/>
      <c r="AJ808" s="18"/>
      <c r="AK808" s="116"/>
      <c r="AL808" s="116"/>
      <c r="AM808" s="116"/>
      <c r="AN808" s="116"/>
      <c r="AO808" s="19"/>
    </row>
    <row r="809" spans="1:41" ht="39.950000000000003" customHeight="1" x14ac:dyDescent="0.2">
      <c r="A809" s="630"/>
      <c r="B809" s="665"/>
      <c r="C809" s="287"/>
      <c r="D809" s="289"/>
      <c r="E809" s="295"/>
      <c r="F809" s="602"/>
      <c r="G809" s="296"/>
      <c r="H809" s="317"/>
      <c r="I809" s="301"/>
      <c r="J809" s="301"/>
      <c r="K809" s="304"/>
      <c r="L809" s="641" t="s">
        <v>895</v>
      </c>
      <c r="M809" s="309">
        <v>0.1</v>
      </c>
      <c r="N809" s="70" t="s">
        <v>43</v>
      </c>
      <c r="O809" s="194">
        <v>0.25</v>
      </c>
      <c r="P809" s="186">
        <v>0.5</v>
      </c>
      <c r="Q809" s="186">
        <v>0.75</v>
      </c>
      <c r="R809" s="187">
        <v>1</v>
      </c>
      <c r="S809" s="14">
        <f t="shared" ref="S809" si="3397">SUM(O809:O809)*M809</f>
        <v>2.5000000000000001E-2</v>
      </c>
      <c r="T809" s="15">
        <f t="shared" ref="T809" si="3398">SUM(P809:P809)*M809</f>
        <v>0.05</v>
      </c>
      <c r="U809" s="15">
        <f t="shared" ref="U809" si="3399">SUM(Q809:Q809)*M809</f>
        <v>7.5000000000000011E-2</v>
      </c>
      <c r="V809" s="15">
        <f t="shared" ref="V809" si="3400">SUM(R809:R809)*M809</f>
        <v>0.1</v>
      </c>
      <c r="W809" s="103">
        <f t="shared" si="3265"/>
        <v>0.1</v>
      </c>
      <c r="X809" s="230"/>
      <c r="Y809" s="230"/>
      <c r="Z809" s="230"/>
      <c r="AA809" s="230"/>
      <c r="AB809" s="232"/>
      <c r="AC809" s="658"/>
      <c r="AD809" s="281"/>
      <c r="AE809" s="266" t="str">
        <f t="shared" ref="AE809" si="3401">+IF(O810&gt;O809,"SUPERADA",IF(O810=O809,"EQUILIBRADA",IF(O810&lt;O809,"PARA MEJORAR")))</f>
        <v>PARA MEJORAR</v>
      </c>
      <c r="AF809" s="377"/>
      <c r="AG809" s="377"/>
      <c r="AH809" s="377"/>
      <c r="AI809" s="653"/>
      <c r="AJ809" s="18"/>
      <c r="AK809" s="116"/>
      <c r="AL809" s="116"/>
      <c r="AM809" s="116"/>
      <c r="AN809" s="116"/>
      <c r="AO809" s="19"/>
    </row>
    <row r="810" spans="1:41" ht="39.950000000000003" customHeight="1" thickBot="1" x14ac:dyDescent="0.25">
      <c r="A810" s="630"/>
      <c r="B810" s="665"/>
      <c r="C810" s="287"/>
      <c r="D810" s="289"/>
      <c r="E810" s="295"/>
      <c r="F810" s="602"/>
      <c r="G810" s="296"/>
      <c r="H810" s="317"/>
      <c r="I810" s="301"/>
      <c r="J810" s="301"/>
      <c r="K810" s="304"/>
      <c r="L810" s="643"/>
      <c r="M810" s="309"/>
      <c r="N810" s="71" t="s">
        <v>49</v>
      </c>
      <c r="O810" s="135">
        <v>0</v>
      </c>
      <c r="P810" s="136">
        <v>0</v>
      </c>
      <c r="Q810" s="136">
        <v>0</v>
      </c>
      <c r="R810" s="139">
        <v>0</v>
      </c>
      <c r="S810" s="9">
        <f t="shared" ref="S810" si="3402">SUM(O810:O810)*M809</f>
        <v>0</v>
      </c>
      <c r="T810" s="10">
        <f t="shared" ref="T810" si="3403">SUM(P810:P810)*M809</f>
        <v>0</v>
      </c>
      <c r="U810" s="10">
        <f t="shared" ref="U810" si="3404">SUM(Q810:Q810)*M809</f>
        <v>0</v>
      </c>
      <c r="V810" s="10">
        <f t="shared" ref="V810" si="3405">SUM(R810:R810)*M809</f>
        <v>0</v>
      </c>
      <c r="W810" s="102">
        <f t="shared" si="3265"/>
        <v>0</v>
      </c>
      <c r="X810" s="230"/>
      <c r="Y810" s="230"/>
      <c r="Z810" s="230"/>
      <c r="AA810" s="230"/>
      <c r="AB810" s="232"/>
      <c r="AC810" s="658"/>
      <c r="AD810" s="281"/>
      <c r="AE810" s="267"/>
      <c r="AF810" s="377"/>
      <c r="AG810" s="377"/>
      <c r="AH810" s="377"/>
      <c r="AI810" s="653"/>
      <c r="AJ810" s="18"/>
      <c r="AK810" s="116"/>
      <c r="AL810" s="116"/>
      <c r="AM810" s="116"/>
      <c r="AN810" s="116"/>
      <c r="AO810" s="19"/>
    </row>
    <row r="811" spans="1:41" ht="39.950000000000003" customHeight="1" x14ac:dyDescent="0.2">
      <c r="A811" s="630"/>
      <c r="B811" s="665"/>
      <c r="C811" s="287"/>
      <c r="D811" s="289"/>
      <c r="E811" s="295"/>
      <c r="F811" s="602"/>
      <c r="G811" s="296"/>
      <c r="H811" s="317"/>
      <c r="I811" s="301"/>
      <c r="J811" s="301"/>
      <c r="K811" s="304"/>
      <c r="L811" s="644" t="s">
        <v>896</v>
      </c>
      <c r="M811" s="309">
        <v>0.1</v>
      </c>
      <c r="N811" s="70" t="s">
        <v>43</v>
      </c>
      <c r="O811" s="194">
        <v>0.5</v>
      </c>
      <c r="P811" s="186">
        <v>1</v>
      </c>
      <c r="Q811" s="186">
        <v>1</v>
      </c>
      <c r="R811" s="187">
        <v>1</v>
      </c>
      <c r="S811" s="14">
        <f t="shared" ref="S811" si="3406">SUM(O811:O811)*M811</f>
        <v>0.05</v>
      </c>
      <c r="T811" s="15">
        <f t="shared" ref="T811" si="3407">SUM(P811:P811)*M811</f>
        <v>0.1</v>
      </c>
      <c r="U811" s="15">
        <f t="shared" ref="U811" si="3408">SUM(Q811:Q811)*M811</f>
        <v>0.1</v>
      </c>
      <c r="V811" s="15">
        <f t="shared" ref="V811" si="3409">SUM(R811:R811)*M811</f>
        <v>0.1</v>
      </c>
      <c r="W811" s="103">
        <f t="shared" si="3265"/>
        <v>0.1</v>
      </c>
      <c r="X811" s="230"/>
      <c r="Y811" s="230"/>
      <c r="Z811" s="230"/>
      <c r="AA811" s="230"/>
      <c r="AB811" s="232"/>
      <c r="AC811" s="658"/>
      <c r="AD811" s="281"/>
      <c r="AE811" s="266" t="str">
        <f t="shared" ref="AE811" si="3410">+IF(O812&gt;O811,"SUPERADA",IF(O812=O811,"EQUILIBRADA",IF(O812&lt;O811,"PARA MEJORAR")))</f>
        <v>PARA MEJORAR</v>
      </c>
      <c r="AF811" s="377"/>
      <c r="AG811" s="377"/>
      <c r="AH811" s="377"/>
      <c r="AI811" s="653"/>
      <c r="AJ811" s="18"/>
      <c r="AK811" s="116"/>
      <c r="AL811" s="116"/>
      <c r="AM811" s="116"/>
      <c r="AN811" s="116"/>
      <c r="AO811" s="19"/>
    </row>
    <row r="812" spans="1:41" ht="39.950000000000003" customHeight="1" thickBot="1" x14ac:dyDescent="0.25">
      <c r="A812" s="630"/>
      <c r="B812" s="665"/>
      <c r="C812" s="287"/>
      <c r="D812" s="289"/>
      <c r="E812" s="295"/>
      <c r="F812" s="602"/>
      <c r="G812" s="296"/>
      <c r="H812" s="317"/>
      <c r="I812" s="301"/>
      <c r="J812" s="301"/>
      <c r="K812" s="304"/>
      <c r="L812" s="642"/>
      <c r="M812" s="309"/>
      <c r="N812" s="71" t="s">
        <v>49</v>
      </c>
      <c r="O812" s="135">
        <v>0</v>
      </c>
      <c r="P812" s="136">
        <v>0</v>
      </c>
      <c r="Q812" s="136">
        <v>0</v>
      </c>
      <c r="R812" s="139">
        <v>0</v>
      </c>
      <c r="S812" s="9">
        <f t="shared" ref="S812" si="3411">SUM(O812:O812)*M811</f>
        <v>0</v>
      </c>
      <c r="T812" s="10">
        <f t="shared" ref="T812" si="3412">SUM(P812:P812)*M811</f>
        <v>0</v>
      </c>
      <c r="U812" s="10">
        <f t="shared" ref="U812" si="3413">SUM(Q812:Q812)*M811</f>
        <v>0</v>
      </c>
      <c r="V812" s="10">
        <f t="shared" ref="V812" si="3414">SUM(R812:R812)*M811</f>
        <v>0</v>
      </c>
      <c r="W812" s="102">
        <f t="shared" si="3265"/>
        <v>0</v>
      </c>
      <c r="X812" s="230"/>
      <c r="Y812" s="230"/>
      <c r="Z812" s="230"/>
      <c r="AA812" s="230"/>
      <c r="AB812" s="232"/>
      <c r="AC812" s="658"/>
      <c r="AD812" s="281"/>
      <c r="AE812" s="267"/>
      <c r="AF812" s="377"/>
      <c r="AG812" s="377"/>
      <c r="AH812" s="377"/>
      <c r="AI812" s="653"/>
      <c r="AJ812" s="18"/>
      <c r="AK812" s="116"/>
      <c r="AL812" s="116"/>
      <c r="AM812" s="116"/>
      <c r="AN812" s="116"/>
      <c r="AO812" s="19"/>
    </row>
    <row r="813" spans="1:41" ht="39.950000000000003" customHeight="1" x14ac:dyDescent="0.2">
      <c r="A813" s="630"/>
      <c r="B813" s="665"/>
      <c r="C813" s="287"/>
      <c r="D813" s="289"/>
      <c r="E813" s="295"/>
      <c r="F813" s="602"/>
      <c r="G813" s="296"/>
      <c r="H813" s="317"/>
      <c r="I813" s="301"/>
      <c r="J813" s="301"/>
      <c r="K813" s="304"/>
      <c r="L813" s="641" t="s">
        <v>897</v>
      </c>
      <c r="M813" s="309">
        <v>0.1</v>
      </c>
      <c r="N813" s="70" t="s">
        <v>43</v>
      </c>
      <c r="O813" s="194">
        <v>0.25</v>
      </c>
      <c r="P813" s="186">
        <v>0.5</v>
      </c>
      <c r="Q813" s="186">
        <v>0.75</v>
      </c>
      <c r="R813" s="187">
        <v>1</v>
      </c>
      <c r="S813" s="14">
        <f t="shared" ref="S813" si="3415">SUM(O813:O813)*M813</f>
        <v>2.5000000000000001E-2</v>
      </c>
      <c r="T813" s="15">
        <f t="shared" ref="T813" si="3416">SUM(P813:P813)*M813</f>
        <v>0.05</v>
      </c>
      <c r="U813" s="15">
        <f t="shared" ref="U813" si="3417">SUM(Q813:Q813)*M813</f>
        <v>7.5000000000000011E-2</v>
      </c>
      <c r="V813" s="15">
        <f t="shared" ref="V813" si="3418">SUM(R813:R813)*M813</f>
        <v>0.1</v>
      </c>
      <c r="W813" s="103">
        <f t="shared" si="3265"/>
        <v>0.1</v>
      </c>
      <c r="X813" s="230"/>
      <c r="Y813" s="230"/>
      <c r="Z813" s="230"/>
      <c r="AA813" s="230"/>
      <c r="AB813" s="232"/>
      <c r="AC813" s="658"/>
      <c r="AD813" s="281"/>
      <c r="AE813" s="266" t="str">
        <f t="shared" ref="AE813" si="3419">+IF(O814&gt;O813,"SUPERADA",IF(O814=O813,"EQUILIBRADA",IF(O814&lt;O813,"PARA MEJORAR")))</f>
        <v>PARA MEJORAR</v>
      </c>
      <c r="AF813" s="377"/>
      <c r="AG813" s="377"/>
      <c r="AH813" s="377"/>
      <c r="AI813" s="653"/>
      <c r="AJ813" s="18"/>
      <c r="AK813" s="116"/>
      <c r="AL813" s="116"/>
      <c r="AM813" s="116"/>
      <c r="AN813" s="116"/>
      <c r="AO813" s="19"/>
    </row>
    <row r="814" spans="1:41" ht="39.950000000000003" customHeight="1" thickBot="1" x14ac:dyDescent="0.25">
      <c r="A814" s="630"/>
      <c r="B814" s="665"/>
      <c r="C814" s="287"/>
      <c r="D814" s="289"/>
      <c r="E814" s="295"/>
      <c r="F814" s="602"/>
      <c r="G814" s="271"/>
      <c r="H814" s="273"/>
      <c r="I814" s="302"/>
      <c r="J814" s="302"/>
      <c r="K814" s="305"/>
      <c r="L814" s="645"/>
      <c r="M814" s="327"/>
      <c r="N814" s="72" t="s">
        <v>49</v>
      </c>
      <c r="O814" s="137">
        <v>0</v>
      </c>
      <c r="P814" s="138">
        <v>0</v>
      </c>
      <c r="Q814" s="138">
        <v>0</v>
      </c>
      <c r="R814" s="140">
        <v>0</v>
      </c>
      <c r="S814" s="20">
        <f t="shared" ref="S814" si="3420">SUM(O814:O814)*M813</f>
        <v>0</v>
      </c>
      <c r="T814" s="21">
        <f t="shared" ref="T814" si="3421">SUM(P814:P814)*M813</f>
        <v>0</v>
      </c>
      <c r="U814" s="21">
        <f t="shared" ref="U814" si="3422">SUM(Q814:Q814)*M813</f>
        <v>0</v>
      </c>
      <c r="V814" s="21">
        <f t="shared" ref="V814" si="3423">SUM(R814:R814)*M813</f>
        <v>0</v>
      </c>
      <c r="W814" s="104">
        <f t="shared" si="3265"/>
        <v>0</v>
      </c>
      <c r="X814" s="233"/>
      <c r="Y814" s="233"/>
      <c r="Z814" s="233"/>
      <c r="AA814" s="233"/>
      <c r="AB814" s="234"/>
      <c r="AC814" s="658"/>
      <c r="AD814" s="282"/>
      <c r="AE814" s="267"/>
      <c r="AF814" s="267"/>
      <c r="AG814" s="377"/>
      <c r="AH814" s="377"/>
      <c r="AI814" s="653"/>
      <c r="AJ814" s="18"/>
      <c r="AK814" s="116"/>
      <c r="AL814" s="116"/>
      <c r="AM814" s="116"/>
      <c r="AN814" s="116"/>
      <c r="AO814" s="19"/>
    </row>
    <row r="815" spans="1:41" ht="39.950000000000003" customHeight="1" x14ac:dyDescent="0.2">
      <c r="A815" s="630"/>
      <c r="B815" s="665"/>
      <c r="C815" s="287"/>
      <c r="D815" s="289"/>
      <c r="E815" s="295"/>
      <c r="F815" s="602"/>
      <c r="G815" s="270" t="s">
        <v>898</v>
      </c>
      <c r="H815" s="272">
        <v>116</v>
      </c>
      <c r="I815" s="300" t="s">
        <v>899</v>
      </c>
      <c r="J815" s="300" t="s">
        <v>900</v>
      </c>
      <c r="K815" s="303">
        <v>0</v>
      </c>
      <c r="L815" s="306" t="s">
        <v>901</v>
      </c>
      <c r="M815" s="268">
        <v>1</v>
      </c>
      <c r="N815" s="73" t="s">
        <v>43</v>
      </c>
      <c r="O815" s="175">
        <v>0</v>
      </c>
      <c r="P815" s="176">
        <v>0.25</v>
      </c>
      <c r="Q815" s="176">
        <v>0.5</v>
      </c>
      <c r="R815" s="178">
        <v>1</v>
      </c>
      <c r="S815" s="6">
        <f t="shared" ref="S815" si="3424">SUM(O815:O815)*M815</f>
        <v>0</v>
      </c>
      <c r="T815" s="7">
        <f t="shared" ref="T815" si="3425">SUM(P815:P815)*M815</f>
        <v>0.25</v>
      </c>
      <c r="U815" s="7">
        <f t="shared" ref="U815" si="3426">SUM(Q815:Q815)*M815</f>
        <v>0.5</v>
      </c>
      <c r="V815" s="7">
        <f t="shared" ref="V815" si="3427">SUM(R815:R815)*M815</f>
        <v>1</v>
      </c>
      <c r="W815" s="101">
        <f t="shared" si="3265"/>
        <v>1</v>
      </c>
      <c r="X815" s="230">
        <f>+S816</f>
        <v>0</v>
      </c>
      <c r="Y815" s="230">
        <f>+T816</f>
        <v>0</v>
      </c>
      <c r="Z815" s="230">
        <f>+U816</f>
        <v>0</v>
      </c>
      <c r="AA815" s="230">
        <f>+V816</f>
        <v>0</v>
      </c>
      <c r="AB815" s="232">
        <f>+W816</f>
        <v>0</v>
      </c>
      <c r="AC815" s="658"/>
      <c r="AD815" s="622" t="s">
        <v>902</v>
      </c>
      <c r="AE815" s="266" t="str">
        <f t="shared" ref="AE815" si="3428">+IF(O816&gt;O815,"SUPERADA",IF(O816=O815,"EQUILIBRADA",IF(O816&lt;O815,"PARA MEJORAR")))</f>
        <v>EQUILIBRADA</v>
      </c>
      <c r="AF815" s="266" t="str">
        <f>IF(COUNTIF(AE815:AE816,"PARA MEJORAR")&gt;=1,"PARA MEJORAR","BIEN")</f>
        <v>BIEN</v>
      </c>
      <c r="AG815" s="377"/>
      <c r="AH815" s="377"/>
      <c r="AI815" s="653"/>
      <c r="AJ815" s="11"/>
      <c r="AK815" s="12"/>
      <c r="AL815" s="12"/>
      <c r="AM815" s="12"/>
      <c r="AN815" s="12"/>
      <c r="AO815" s="13"/>
    </row>
    <row r="816" spans="1:41" ht="39.950000000000003" customHeight="1" thickBot="1" x14ac:dyDescent="0.25">
      <c r="A816" s="630"/>
      <c r="B816" s="665"/>
      <c r="C816" s="287"/>
      <c r="D816" s="289"/>
      <c r="E816" s="295"/>
      <c r="F816" s="602"/>
      <c r="G816" s="271"/>
      <c r="H816" s="273"/>
      <c r="I816" s="302"/>
      <c r="J816" s="302"/>
      <c r="K816" s="305"/>
      <c r="L816" s="310"/>
      <c r="M816" s="269"/>
      <c r="N816" s="72" t="s">
        <v>49</v>
      </c>
      <c r="O816" s="137">
        <v>0</v>
      </c>
      <c r="P816" s="138">
        <v>0</v>
      </c>
      <c r="Q816" s="138">
        <v>0</v>
      </c>
      <c r="R816" s="140">
        <v>0</v>
      </c>
      <c r="S816" s="20">
        <f t="shared" ref="S816" si="3429">SUM(O816:O816)*M815</f>
        <v>0</v>
      </c>
      <c r="T816" s="21">
        <f t="shared" ref="T816" si="3430">SUM(P816:P816)*M815</f>
        <v>0</v>
      </c>
      <c r="U816" s="21">
        <f t="shared" ref="U816" si="3431">SUM(Q816:Q816)*M815</f>
        <v>0</v>
      </c>
      <c r="V816" s="21">
        <f t="shared" ref="V816" si="3432">SUM(R816:R816)*M815</f>
        <v>0</v>
      </c>
      <c r="W816" s="104">
        <f t="shared" si="3265"/>
        <v>0</v>
      </c>
      <c r="X816" s="230"/>
      <c r="Y816" s="230"/>
      <c r="Z816" s="230"/>
      <c r="AA816" s="230"/>
      <c r="AB816" s="232"/>
      <c r="AC816" s="658"/>
      <c r="AD816" s="591"/>
      <c r="AE816" s="267"/>
      <c r="AF816" s="377"/>
      <c r="AG816" s="377"/>
      <c r="AH816" s="377"/>
      <c r="AI816" s="653"/>
      <c r="AJ816" s="18"/>
      <c r="AK816" s="116"/>
      <c r="AL816" s="116"/>
      <c r="AM816" s="116"/>
      <c r="AN816" s="116"/>
      <c r="AO816" s="19"/>
    </row>
    <row r="817" spans="1:41" ht="39.950000000000003" customHeight="1" x14ac:dyDescent="0.2">
      <c r="A817" s="630"/>
      <c r="B817" s="665"/>
      <c r="C817" s="287"/>
      <c r="D817" s="289"/>
      <c r="E817" s="295"/>
      <c r="F817" s="602"/>
      <c r="G817" s="270" t="s">
        <v>903</v>
      </c>
      <c r="H817" s="631">
        <v>117</v>
      </c>
      <c r="I817" s="300" t="s">
        <v>904</v>
      </c>
      <c r="J817" s="300" t="s">
        <v>905</v>
      </c>
      <c r="K817" s="303">
        <v>0</v>
      </c>
      <c r="L817" s="332" t="s">
        <v>906</v>
      </c>
      <c r="M817" s="268">
        <v>0.7</v>
      </c>
      <c r="N817" s="73" t="s">
        <v>43</v>
      </c>
      <c r="O817" s="175">
        <v>0.25</v>
      </c>
      <c r="P817" s="176">
        <v>0.5</v>
      </c>
      <c r="Q817" s="176">
        <v>0.75</v>
      </c>
      <c r="R817" s="178">
        <v>1</v>
      </c>
      <c r="S817" s="6">
        <f t="shared" ref="S817" si="3433">SUM(O817:O817)*M817</f>
        <v>0.17499999999999999</v>
      </c>
      <c r="T817" s="7">
        <f t="shared" ref="T817" si="3434">SUM(P817:P817)*M817</f>
        <v>0.35</v>
      </c>
      <c r="U817" s="7">
        <f t="shared" ref="U817" si="3435">SUM(Q817:Q817)*M817</f>
        <v>0.52499999999999991</v>
      </c>
      <c r="V817" s="7">
        <f t="shared" ref="V817" si="3436">SUM(R817:R817)*M817</f>
        <v>0.7</v>
      </c>
      <c r="W817" s="101">
        <f t="shared" si="3265"/>
        <v>0.7</v>
      </c>
      <c r="X817" s="229">
        <f>+S818+S820</f>
        <v>0</v>
      </c>
      <c r="Y817" s="229">
        <f>+T818+T820</f>
        <v>0</v>
      </c>
      <c r="Z817" s="229">
        <f>+U818+U820</f>
        <v>0</v>
      </c>
      <c r="AA817" s="229">
        <f>+V818+V820</f>
        <v>0</v>
      </c>
      <c r="AB817" s="231">
        <f>+W818+W820</f>
        <v>0</v>
      </c>
      <c r="AC817" s="658"/>
      <c r="AD817" s="591"/>
      <c r="AE817" s="266" t="str">
        <f t="shared" ref="AE817" si="3437">+IF(O818&gt;O817,"SUPERADA",IF(O818=O817,"EQUILIBRADA",IF(O818&lt;O817,"PARA MEJORAR")))</f>
        <v>PARA MEJORAR</v>
      </c>
      <c r="AF817" s="266" t="str">
        <f>IF(COUNTIF(AE817:AE820,"PARA MEJORAR")&gt;=1,"PARA MEJORAR","BIEN")</f>
        <v>PARA MEJORAR</v>
      </c>
      <c r="AG817" s="377"/>
      <c r="AH817" s="377"/>
      <c r="AI817" s="653"/>
      <c r="AJ817" s="11"/>
      <c r="AK817" s="12"/>
      <c r="AL817" s="12"/>
      <c r="AM817" s="12"/>
      <c r="AN817" s="12"/>
      <c r="AO817" s="13"/>
    </row>
    <row r="818" spans="1:41" ht="39.950000000000003" customHeight="1" thickBot="1" x14ac:dyDescent="0.25">
      <c r="A818" s="630"/>
      <c r="B818" s="665"/>
      <c r="C818" s="287"/>
      <c r="D818" s="289"/>
      <c r="E818" s="295"/>
      <c r="F818" s="602"/>
      <c r="G818" s="296"/>
      <c r="H818" s="632"/>
      <c r="I818" s="301"/>
      <c r="J818" s="301"/>
      <c r="K818" s="304"/>
      <c r="L818" s="333"/>
      <c r="M818" s="320"/>
      <c r="N818" s="71" t="s">
        <v>49</v>
      </c>
      <c r="O818" s="135">
        <v>0</v>
      </c>
      <c r="P818" s="136">
        <v>0</v>
      </c>
      <c r="Q818" s="136">
        <v>0</v>
      </c>
      <c r="R818" s="139">
        <v>0</v>
      </c>
      <c r="S818" s="9">
        <f t="shared" ref="S818" si="3438">SUM(O818:O818)*M817</f>
        <v>0</v>
      </c>
      <c r="T818" s="10">
        <f t="shared" ref="T818" si="3439">SUM(P818:P818)*M817</f>
        <v>0</v>
      </c>
      <c r="U818" s="10">
        <f t="shared" ref="U818" si="3440">SUM(Q818:Q818)*M817</f>
        <v>0</v>
      </c>
      <c r="V818" s="10">
        <f t="shared" ref="V818" si="3441">SUM(R818:R818)*M817</f>
        <v>0</v>
      </c>
      <c r="W818" s="102">
        <f t="shared" si="3265"/>
        <v>0</v>
      </c>
      <c r="X818" s="230"/>
      <c r="Y818" s="230"/>
      <c r="Z818" s="230"/>
      <c r="AA818" s="230"/>
      <c r="AB818" s="232"/>
      <c r="AC818" s="658"/>
      <c r="AD818" s="591"/>
      <c r="AE818" s="267"/>
      <c r="AF818" s="377"/>
      <c r="AG818" s="377"/>
      <c r="AH818" s="377"/>
      <c r="AI818" s="653"/>
      <c r="AJ818" s="18"/>
      <c r="AK818" s="116"/>
      <c r="AL818" s="116"/>
      <c r="AM818" s="116"/>
      <c r="AN818" s="116"/>
      <c r="AO818" s="19"/>
    </row>
    <row r="819" spans="1:41" ht="39.950000000000003" customHeight="1" x14ac:dyDescent="0.2">
      <c r="A819" s="630"/>
      <c r="B819" s="665"/>
      <c r="C819" s="287"/>
      <c r="D819" s="289"/>
      <c r="E819" s="295"/>
      <c r="F819" s="602"/>
      <c r="G819" s="296"/>
      <c r="H819" s="632"/>
      <c r="I819" s="301"/>
      <c r="J819" s="301"/>
      <c r="K819" s="304"/>
      <c r="L819" s="334" t="s">
        <v>907</v>
      </c>
      <c r="M819" s="320">
        <v>0.3</v>
      </c>
      <c r="N819" s="70" t="s">
        <v>43</v>
      </c>
      <c r="O819" s="194">
        <v>0</v>
      </c>
      <c r="P819" s="186">
        <v>0</v>
      </c>
      <c r="Q819" s="186">
        <v>0.5</v>
      </c>
      <c r="R819" s="187">
        <v>1</v>
      </c>
      <c r="S819" s="14">
        <f t="shared" ref="S819" si="3442">SUM(O819:O819)*M819</f>
        <v>0</v>
      </c>
      <c r="T819" s="15">
        <f t="shared" ref="T819" si="3443">SUM(P819:P819)*M819</f>
        <v>0</v>
      </c>
      <c r="U819" s="15">
        <f t="shared" ref="U819" si="3444">SUM(Q819:Q819)*M819</f>
        <v>0.15</v>
      </c>
      <c r="V819" s="15">
        <f t="shared" ref="V819" si="3445">SUM(R819:R819)*M819</f>
        <v>0.3</v>
      </c>
      <c r="W819" s="103">
        <f t="shared" si="3265"/>
        <v>0.3</v>
      </c>
      <c r="X819" s="230"/>
      <c r="Y819" s="230"/>
      <c r="Z819" s="230"/>
      <c r="AA819" s="230"/>
      <c r="AB819" s="232"/>
      <c r="AC819" s="658"/>
      <c r="AD819" s="591"/>
      <c r="AE819" s="266" t="str">
        <f t="shared" ref="AE819" si="3446">+IF(O820&gt;O819,"SUPERADA",IF(O820=O819,"EQUILIBRADA",IF(O820&lt;O819,"PARA MEJORAR")))</f>
        <v>EQUILIBRADA</v>
      </c>
      <c r="AF819" s="377"/>
      <c r="AG819" s="377"/>
      <c r="AH819" s="377"/>
      <c r="AI819" s="653"/>
      <c r="AJ819" s="18"/>
      <c r="AK819" s="116"/>
      <c r="AL819" s="116"/>
      <c r="AM819" s="116"/>
      <c r="AN819" s="116"/>
      <c r="AO819" s="19"/>
    </row>
    <row r="820" spans="1:41" ht="39.950000000000003" customHeight="1" thickBot="1" x14ac:dyDescent="0.25">
      <c r="A820" s="634"/>
      <c r="B820" s="665"/>
      <c r="C820" s="621"/>
      <c r="D820" s="290"/>
      <c r="E820" s="617"/>
      <c r="F820" s="625"/>
      <c r="G820" s="271"/>
      <c r="H820" s="633"/>
      <c r="I820" s="302"/>
      <c r="J820" s="302"/>
      <c r="K820" s="305"/>
      <c r="L820" s="335"/>
      <c r="M820" s="269"/>
      <c r="N820" s="72" t="s">
        <v>49</v>
      </c>
      <c r="O820" s="137">
        <v>0</v>
      </c>
      <c r="P820" s="138">
        <v>0</v>
      </c>
      <c r="Q820" s="138">
        <v>0</v>
      </c>
      <c r="R820" s="140">
        <v>0</v>
      </c>
      <c r="S820" s="20">
        <f t="shared" ref="S820" si="3447">SUM(O820:O820)*M819</f>
        <v>0</v>
      </c>
      <c r="T820" s="21">
        <f t="shared" ref="T820" si="3448">SUM(P820:P820)*M819</f>
        <v>0</v>
      </c>
      <c r="U820" s="21">
        <f t="shared" ref="U820" si="3449">SUM(Q820:Q820)*M819</f>
        <v>0</v>
      </c>
      <c r="V820" s="21">
        <f t="shared" ref="V820" si="3450">SUM(R820:R820)*M819</f>
        <v>0</v>
      </c>
      <c r="W820" s="104">
        <f t="shared" si="3265"/>
        <v>0</v>
      </c>
      <c r="X820" s="230"/>
      <c r="Y820" s="230"/>
      <c r="Z820" s="230"/>
      <c r="AA820" s="230"/>
      <c r="AB820" s="232"/>
      <c r="AC820" s="658"/>
      <c r="AD820" s="592"/>
      <c r="AE820" s="267"/>
      <c r="AF820" s="267"/>
      <c r="AG820" s="267"/>
      <c r="AH820" s="377"/>
      <c r="AI820" s="653"/>
      <c r="AJ820" s="18"/>
      <c r="AK820" s="116"/>
      <c r="AL820" s="116"/>
      <c r="AM820" s="116"/>
      <c r="AN820" s="116"/>
      <c r="AO820" s="19"/>
    </row>
    <row r="821" spans="1:41" ht="39.950000000000003" customHeight="1" x14ac:dyDescent="0.2">
      <c r="A821" s="629" t="s">
        <v>908</v>
      </c>
      <c r="B821" s="665"/>
      <c r="C821" s="286">
        <v>56</v>
      </c>
      <c r="D821" s="288" t="s">
        <v>909</v>
      </c>
      <c r="E821" s="294">
        <v>63</v>
      </c>
      <c r="F821" s="601" t="s">
        <v>910</v>
      </c>
      <c r="G821" s="270" t="s">
        <v>911</v>
      </c>
      <c r="H821" s="272">
        <v>118</v>
      </c>
      <c r="I821" s="300" t="s">
        <v>912</v>
      </c>
      <c r="J821" s="300" t="s">
        <v>913</v>
      </c>
      <c r="K821" s="303">
        <v>0</v>
      </c>
      <c r="L821" s="306" t="s">
        <v>914</v>
      </c>
      <c r="M821" s="308">
        <v>0.2</v>
      </c>
      <c r="N821" s="73" t="s">
        <v>43</v>
      </c>
      <c r="O821" s="175">
        <v>0</v>
      </c>
      <c r="P821" s="176">
        <v>0</v>
      </c>
      <c r="Q821" s="176">
        <v>0.5</v>
      </c>
      <c r="R821" s="178">
        <v>1</v>
      </c>
      <c r="S821" s="6">
        <f t="shared" ref="S821" si="3451">SUM(O821:O821)*M821</f>
        <v>0</v>
      </c>
      <c r="T821" s="7">
        <f t="shared" ref="T821" si="3452">SUM(P821:P821)*M821</f>
        <v>0</v>
      </c>
      <c r="U821" s="7">
        <f t="shared" ref="U821" si="3453">SUM(Q821:Q821)*M821</f>
        <v>0.1</v>
      </c>
      <c r="V821" s="7">
        <f t="shared" ref="V821" si="3454">SUM(R821:R821)*M821</f>
        <v>0.2</v>
      </c>
      <c r="W821" s="101">
        <f t="shared" si="3265"/>
        <v>0.2</v>
      </c>
      <c r="X821" s="229">
        <f>+S822+S828+S830+S832+S824+S826</f>
        <v>0</v>
      </c>
      <c r="Y821" s="229">
        <f>+T822+T828+T830+T832+T824+T826</f>
        <v>0</v>
      </c>
      <c r="Z821" s="229">
        <f>+U822+U828+U830+U832+U824+U826</f>
        <v>0</v>
      </c>
      <c r="AA821" s="229">
        <f>+V822+V828+V830+V832+V824+V826</f>
        <v>0</v>
      </c>
      <c r="AB821" s="231">
        <f>+W822+W828+W830+W832+W824+W826</f>
        <v>0</v>
      </c>
      <c r="AC821" s="658"/>
      <c r="AD821" s="627" t="s">
        <v>915</v>
      </c>
      <c r="AE821" s="266" t="str">
        <f t="shared" ref="AE821" si="3455">+IF(O822&gt;O821,"SUPERADA",IF(O822=O821,"EQUILIBRADA",IF(O822&lt;O821,"PARA MEJORAR")))</f>
        <v>EQUILIBRADA</v>
      </c>
      <c r="AF821" s="266" t="str">
        <f>IF(COUNTIF(AE821:AE832,"PARA MEJORAR")&gt;=1,"PARA MEJORAR","BIEN")</f>
        <v>BIEN</v>
      </c>
      <c r="AG821" s="266" t="str">
        <f>IF(COUNTIF(AF821:AF832,"PARA MEJORAR")&gt;=1,"PARA MEJORAR","BIEN")</f>
        <v>BIEN</v>
      </c>
      <c r="AH821" s="377"/>
      <c r="AI821" s="653"/>
      <c r="AJ821" s="11"/>
      <c r="AK821" s="12"/>
      <c r="AL821" s="12"/>
      <c r="AM821" s="12"/>
      <c r="AN821" s="12"/>
      <c r="AO821" s="13"/>
    </row>
    <row r="822" spans="1:41" ht="39.950000000000003" customHeight="1" thickBot="1" x14ac:dyDescent="0.25">
      <c r="A822" s="630"/>
      <c r="B822" s="665"/>
      <c r="C822" s="287"/>
      <c r="D822" s="289"/>
      <c r="E822" s="295"/>
      <c r="F822" s="602"/>
      <c r="G822" s="296"/>
      <c r="H822" s="317"/>
      <c r="I822" s="301"/>
      <c r="J822" s="301"/>
      <c r="K822" s="304"/>
      <c r="L822" s="307"/>
      <c r="M822" s="309"/>
      <c r="N822" s="71" t="s">
        <v>49</v>
      </c>
      <c r="O822" s="135">
        <v>0</v>
      </c>
      <c r="P822" s="136">
        <v>0</v>
      </c>
      <c r="Q822" s="136">
        <v>0</v>
      </c>
      <c r="R822" s="139">
        <v>0</v>
      </c>
      <c r="S822" s="9">
        <f t="shared" ref="S822" si="3456">SUM(O822:O822)*M821</f>
        <v>0</v>
      </c>
      <c r="T822" s="10">
        <f t="shared" ref="T822" si="3457">SUM(P822:P822)*M821</f>
        <v>0</v>
      </c>
      <c r="U822" s="10">
        <f t="shared" ref="U822" si="3458">SUM(Q822:Q822)*M821</f>
        <v>0</v>
      </c>
      <c r="V822" s="10">
        <f t="shared" ref="V822" si="3459">SUM(R822:R822)*M821</f>
        <v>0</v>
      </c>
      <c r="W822" s="102">
        <f t="shared" si="3265"/>
        <v>0</v>
      </c>
      <c r="X822" s="230"/>
      <c r="Y822" s="230"/>
      <c r="Z822" s="230"/>
      <c r="AA822" s="230"/>
      <c r="AB822" s="232"/>
      <c r="AC822" s="658"/>
      <c r="AD822" s="628"/>
      <c r="AE822" s="267"/>
      <c r="AF822" s="377"/>
      <c r="AG822" s="377"/>
      <c r="AH822" s="377"/>
      <c r="AI822" s="653"/>
      <c r="AJ822" s="18"/>
      <c r="AK822" s="116"/>
      <c r="AL822" s="116"/>
      <c r="AM822" s="116"/>
      <c r="AN822" s="116"/>
      <c r="AO822" s="19"/>
    </row>
    <row r="823" spans="1:41" ht="39.950000000000003" customHeight="1" x14ac:dyDescent="0.2">
      <c r="A823" s="630"/>
      <c r="B823" s="665"/>
      <c r="C823" s="287"/>
      <c r="D823" s="289"/>
      <c r="E823" s="295"/>
      <c r="F823" s="602"/>
      <c r="G823" s="296"/>
      <c r="H823" s="317"/>
      <c r="I823" s="301"/>
      <c r="J823" s="301"/>
      <c r="K823" s="304"/>
      <c r="L823" s="336" t="s">
        <v>916</v>
      </c>
      <c r="M823" s="309">
        <v>0.2</v>
      </c>
      <c r="N823" s="70" t="s">
        <v>43</v>
      </c>
      <c r="O823" s="194">
        <v>0</v>
      </c>
      <c r="P823" s="186">
        <v>0</v>
      </c>
      <c r="Q823" s="186">
        <v>0.5</v>
      </c>
      <c r="R823" s="187">
        <v>1</v>
      </c>
      <c r="S823" s="14">
        <f t="shared" ref="S823" si="3460">SUM(O823:O823)*M823</f>
        <v>0</v>
      </c>
      <c r="T823" s="15">
        <f t="shared" ref="T823" si="3461">SUM(P823:P823)*M823</f>
        <v>0</v>
      </c>
      <c r="U823" s="15">
        <f t="shared" ref="U823" si="3462">SUM(Q823:Q823)*M823</f>
        <v>0.1</v>
      </c>
      <c r="V823" s="15">
        <f t="shared" ref="V823" si="3463">SUM(R823:R823)*M823</f>
        <v>0.2</v>
      </c>
      <c r="W823" s="103">
        <f t="shared" si="3265"/>
        <v>0.2</v>
      </c>
      <c r="X823" s="230"/>
      <c r="Y823" s="230"/>
      <c r="Z823" s="230"/>
      <c r="AA823" s="230"/>
      <c r="AB823" s="232"/>
      <c r="AC823" s="658"/>
      <c r="AD823" s="628"/>
      <c r="AE823" s="266" t="str">
        <f t="shared" ref="AE823" si="3464">+IF(O824&gt;O823,"SUPERADA",IF(O824=O823,"EQUILIBRADA",IF(O824&lt;O823,"PARA MEJORAR")))</f>
        <v>EQUILIBRADA</v>
      </c>
      <c r="AF823" s="377"/>
      <c r="AG823" s="377"/>
      <c r="AH823" s="377"/>
      <c r="AI823" s="653"/>
      <c r="AJ823" s="18"/>
      <c r="AK823" s="116"/>
      <c r="AL823" s="116"/>
      <c r="AM823" s="116"/>
      <c r="AN823" s="116"/>
      <c r="AO823" s="19"/>
    </row>
    <row r="824" spans="1:41" ht="39.950000000000003" customHeight="1" thickBot="1" x14ac:dyDescent="0.25">
      <c r="A824" s="630"/>
      <c r="B824" s="665"/>
      <c r="C824" s="287"/>
      <c r="D824" s="289"/>
      <c r="E824" s="295"/>
      <c r="F824" s="602"/>
      <c r="G824" s="296"/>
      <c r="H824" s="317"/>
      <c r="I824" s="301"/>
      <c r="J824" s="301"/>
      <c r="K824" s="304"/>
      <c r="L824" s="307"/>
      <c r="M824" s="309"/>
      <c r="N824" s="71" t="s">
        <v>49</v>
      </c>
      <c r="O824" s="135">
        <v>0</v>
      </c>
      <c r="P824" s="136">
        <v>0</v>
      </c>
      <c r="Q824" s="136">
        <v>0</v>
      </c>
      <c r="R824" s="139">
        <v>0</v>
      </c>
      <c r="S824" s="9">
        <f t="shared" ref="S824" si="3465">SUM(O824:O824)*M823</f>
        <v>0</v>
      </c>
      <c r="T824" s="10">
        <f t="shared" ref="T824" si="3466">SUM(P824:P824)*M823</f>
        <v>0</v>
      </c>
      <c r="U824" s="10">
        <f t="shared" ref="U824" si="3467">SUM(Q824:Q824)*M823</f>
        <v>0</v>
      </c>
      <c r="V824" s="10">
        <f t="shared" ref="V824" si="3468">SUM(R824:R824)*M823</f>
        <v>0</v>
      </c>
      <c r="W824" s="102">
        <f t="shared" si="3265"/>
        <v>0</v>
      </c>
      <c r="X824" s="230"/>
      <c r="Y824" s="230"/>
      <c r="Z824" s="230"/>
      <c r="AA824" s="230"/>
      <c r="AB824" s="232"/>
      <c r="AC824" s="658"/>
      <c r="AD824" s="628"/>
      <c r="AE824" s="267"/>
      <c r="AF824" s="377"/>
      <c r="AG824" s="377"/>
      <c r="AH824" s="377"/>
      <c r="AI824" s="653"/>
      <c r="AJ824" s="18"/>
      <c r="AK824" s="116"/>
      <c r="AL824" s="116"/>
      <c r="AM824" s="116"/>
      <c r="AN824" s="116"/>
      <c r="AO824" s="19"/>
    </row>
    <row r="825" spans="1:41" ht="39.950000000000003" customHeight="1" x14ac:dyDescent="0.2">
      <c r="A825" s="630"/>
      <c r="B825" s="665"/>
      <c r="C825" s="287"/>
      <c r="D825" s="289"/>
      <c r="E825" s="295"/>
      <c r="F825" s="602"/>
      <c r="G825" s="296"/>
      <c r="H825" s="317"/>
      <c r="I825" s="301"/>
      <c r="J825" s="301"/>
      <c r="K825" s="304"/>
      <c r="L825" s="336" t="s">
        <v>917</v>
      </c>
      <c r="M825" s="309">
        <v>0.15</v>
      </c>
      <c r="N825" s="70" t="s">
        <v>43</v>
      </c>
      <c r="O825" s="194">
        <v>0</v>
      </c>
      <c r="P825" s="186">
        <v>0</v>
      </c>
      <c r="Q825" s="186">
        <v>0</v>
      </c>
      <c r="R825" s="187">
        <v>1</v>
      </c>
      <c r="S825" s="14">
        <f t="shared" ref="S825" si="3469">SUM(O825:O825)*M825</f>
        <v>0</v>
      </c>
      <c r="T825" s="15">
        <f t="shared" ref="T825" si="3470">SUM(P825:P825)*M825</f>
        <v>0</v>
      </c>
      <c r="U825" s="15">
        <f t="shared" ref="U825" si="3471">SUM(Q825:Q825)*M825</f>
        <v>0</v>
      </c>
      <c r="V825" s="15">
        <f t="shared" ref="V825" si="3472">SUM(R825:R825)*M825</f>
        <v>0.15</v>
      </c>
      <c r="W825" s="103">
        <f t="shared" si="3265"/>
        <v>0.15</v>
      </c>
      <c r="X825" s="230"/>
      <c r="Y825" s="230"/>
      <c r="Z825" s="230"/>
      <c r="AA825" s="230"/>
      <c r="AB825" s="232"/>
      <c r="AC825" s="658"/>
      <c r="AD825" s="628"/>
      <c r="AE825" s="266" t="str">
        <f t="shared" ref="AE825" si="3473">+IF(O826&gt;O825,"SUPERADA",IF(O826=O825,"EQUILIBRADA",IF(O826&lt;O825,"PARA MEJORAR")))</f>
        <v>EQUILIBRADA</v>
      </c>
      <c r="AF825" s="377"/>
      <c r="AG825" s="377"/>
      <c r="AH825" s="377"/>
      <c r="AI825" s="653"/>
      <c r="AJ825" s="18"/>
      <c r="AK825" s="116"/>
      <c r="AL825" s="116"/>
      <c r="AM825" s="116"/>
      <c r="AN825" s="116"/>
      <c r="AO825" s="19"/>
    </row>
    <row r="826" spans="1:41" ht="39.950000000000003" customHeight="1" thickBot="1" x14ac:dyDescent="0.25">
      <c r="A826" s="630"/>
      <c r="B826" s="665"/>
      <c r="C826" s="287"/>
      <c r="D826" s="289"/>
      <c r="E826" s="295"/>
      <c r="F826" s="602"/>
      <c r="G826" s="296"/>
      <c r="H826" s="317"/>
      <c r="I826" s="301"/>
      <c r="J826" s="301"/>
      <c r="K826" s="304"/>
      <c r="L826" s="307"/>
      <c r="M826" s="309"/>
      <c r="N826" s="71" t="s">
        <v>49</v>
      </c>
      <c r="O826" s="135">
        <v>0</v>
      </c>
      <c r="P826" s="136">
        <v>0</v>
      </c>
      <c r="Q826" s="136">
        <v>0</v>
      </c>
      <c r="R826" s="139">
        <v>0</v>
      </c>
      <c r="S826" s="9">
        <f t="shared" ref="S826" si="3474">SUM(O826:O826)*M825</f>
        <v>0</v>
      </c>
      <c r="T826" s="10">
        <f t="shared" ref="T826" si="3475">SUM(P826:P826)*M825</f>
        <v>0</v>
      </c>
      <c r="U826" s="10">
        <f t="shared" ref="U826" si="3476">SUM(Q826:Q826)*M825</f>
        <v>0</v>
      </c>
      <c r="V826" s="10">
        <f t="shared" ref="V826" si="3477">SUM(R826:R826)*M825</f>
        <v>0</v>
      </c>
      <c r="W826" s="102">
        <f t="shared" si="3265"/>
        <v>0</v>
      </c>
      <c r="X826" s="230"/>
      <c r="Y826" s="230"/>
      <c r="Z826" s="230"/>
      <c r="AA826" s="230"/>
      <c r="AB826" s="232"/>
      <c r="AC826" s="658"/>
      <c r="AD826" s="628"/>
      <c r="AE826" s="267"/>
      <c r="AF826" s="377"/>
      <c r="AG826" s="377"/>
      <c r="AH826" s="377"/>
      <c r="AI826" s="653"/>
      <c r="AJ826" s="18"/>
      <c r="AK826" s="116"/>
      <c r="AL826" s="116"/>
      <c r="AM826" s="116"/>
      <c r="AN826" s="116"/>
      <c r="AO826" s="19"/>
    </row>
    <row r="827" spans="1:41" ht="39.950000000000003" customHeight="1" x14ac:dyDescent="0.2">
      <c r="A827" s="630"/>
      <c r="B827" s="665"/>
      <c r="C827" s="287"/>
      <c r="D827" s="289"/>
      <c r="E827" s="295"/>
      <c r="F827" s="602"/>
      <c r="G827" s="296"/>
      <c r="H827" s="317"/>
      <c r="I827" s="301"/>
      <c r="J827" s="301"/>
      <c r="K827" s="304"/>
      <c r="L827" s="336" t="s">
        <v>918</v>
      </c>
      <c r="M827" s="309">
        <v>0.15</v>
      </c>
      <c r="N827" s="70" t="s">
        <v>43</v>
      </c>
      <c r="O827" s="194">
        <v>0</v>
      </c>
      <c r="P827" s="186">
        <v>0</v>
      </c>
      <c r="Q827" s="186">
        <v>0</v>
      </c>
      <c r="R827" s="187">
        <v>1</v>
      </c>
      <c r="S827" s="14">
        <f t="shared" ref="S827" si="3478">SUM(O827:O827)*M827</f>
        <v>0</v>
      </c>
      <c r="T827" s="15">
        <f t="shared" ref="T827" si="3479">SUM(P827:P827)*M827</f>
        <v>0</v>
      </c>
      <c r="U827" s="15">
        <f t="shared" ref="U827" si="3480">SUM(Q827:Q827)*M827</f>
        <v>0</v>
      </c>
      <c r="V827" s="15">
        <f t="shared" ref="V827" si="3481">SUM(R827:R827)*M827</f>
        <v>0.15</v>
      </c>
      <c r="W827" s="103">
        <f t="shared" si="3265"/>
        <v>0.15</v>
      </c>
      <c r="X827" s="230"/>
      <c r="Y827" s="230"/>
      <c r="Z827" s="230"/>
      <c r="AA827" s="230"/>
      <c r="AB827" s="232"/>
      <c r="AC827" s="658"/>
      <c r="AD827" s="628"/>
      <c r="AE827" s="266" t="str">
        <f t="shared" ref="AE827" si="3482">+IF(O828&gt;O827,"SUPERADA",IF(O828=O827,"EQUILIBRADA",IF(O828&lt;O827,"PARA MEJORAR")))</f>
        <v>EQUILIBRADA</v>
      </c>
      <c r="AF827" s="377"/>
      <c r="AG827" s="377"/>
      <c r="AH827" s="377"/>
      <c r="AI827" s="653"/>
      <c r="AJ827" s="18"/>
      <c r="AK827" s="116"/>
      <c r="AL827" s="116"/>
      <c r="AM827" s="116"/>
      <c r="AN827" s="116"/>
      <c r="AO827" s="19"/>
    </row>
    <row r="828" spans="1:41" ht="39.950000000000003" customHeight="1" thickBot="1" x14ac:dyDescent="0.25">
      <c r="A828" s="630"/>
      <c r="B828" s="665"/>
      <c r="C828" s="287"/>
      <c r="D828" s="289"/>
      <c r="E828" s="295"/>
      <c r="F828" s="602"/>
      <c r="G828" s="296"/>
      <c r="H828" s="317"/>
      <c r="I828" s="301"/>
      <c r="J828" s="301"/>
      <c r="K828" s="304"/>
      <c r="L828" s="307"/>
      <c r="M828" s="309"/>
      <c r="N828" s="71" t="s">
        <v>49</v>
      </c>
      <c r="O828" s="135">
        <v>0</v>
      </c>
      <c r="P828" s="136">
        <v>0</v>
      </c>
      <c r="Q828" s="136">
        <v>0</v>
      </c>
      <c r="R828" s="139">
        <v>0</v>
      </c>
      <c r="S828" s="9">
        <f t="shared" ref="S828" si="3483">SUM(O828:O828)*M827</f>
        <v>0</v>
      </c>
      <c r="T828" s="10">
        <f t="shared" ref="T828" si="3484">SUM(P828:P828)*M827</f>
        <v>0</v>
      </c>
      <c r="U828" s="10">
        <f t="shared" ref="U828" si="3485">SUM(Q828:Q828)*M827</f>
        <v>0</v>
      </c>
      <c r="V828" s="10">
        <f t="shared" ref="V828" si="3486">SUM(R828:R828)*M827</f>
        <v>0</v>
      </c>
      <c r="W828" s="102">
        <f t="shared" si="3265"/>
        <v>0</v>
      </c>
      <c r="X828" s="230"/>
      <c r="Y828" s="230"/>
      <c r="Z828" s="230"/>
      <c r="AA828" s="230"/>
      <c r="AB828" s="232"/>
      <c r="AC828" s="658"/>
      <c r="AD828" s="628"/>
      <c r="AE828" s="267"/>
      <c r="AF828" s="377"/>
      <c r="AG828" s="377"/>
      <c r="AH828" s="377"/>
      <c r="AI828" s="653"/>
      <c r="AJ828" s="18"/>
      <c r="AK828" s="116"/>
      <c r="AL828" s="116"/>
      <c r="AM828" s="116"/>
      <c r="AN828" s="116"/>
      <c r="AO828" s="19"/>
    </row>
    <row r="829" spans="1:41" ht="39.950000000000003" customHeight="1" x14ac:dyDescent="0.2">
      <c r="A829" s="630"/>
      <c r="B829" s="665"/>
      <c r="C829" s="287"/>
      <c r="D829" s="289"/>
      <c r="E829" s="295"/>
      <c r="F829" s="602"/>
      <c r="G829" s="296"/>
      <c r="H829" s="317"/>
      <c r="I829" s="301"/>
      <c r="J829" s="301"/>
      <c r="K829" s="304"/>
      <c r="L829" s="336" t="s">
        <v>919</v>
      </c>
      <c r="M829" s="309">
        <v>0.15</v>
      </c>
      <c r="N829" s="70" t="s">
        <v>43</v>
      </c>
      <c r="O829" s="194">
        <v>0</v>
      </c>
      <c r="P829" s="186">
        <v>0</v>
      </c>
      <c r="Q829" s="186">
        <v>0</v>
      </c>
      <c r="R829" s="187">
        <v>1</v>
      </c>
      <c r="S829" s="14">
        <f t="shared" ref="S829" si="3487">SUM(O829:O829)*M829</f>
        <v>0</v>
      </c>
      <c r="T829" s="15">
        <f t="shared" ref="T829" si="3488">SUM(P829:P829)*M829</f>
        <v>0</v>
      </c>
      <c r="U829" s="15">
        <f t="shared" ref="U829" si="3489">SUM(Q829:Q829)*M829</f>
        <v>0</v>
      </c>
      <c r="V829" s="15">
        <f t="shared" ref="V829" si="3490">SUM(R829:R829)*M829</f>
        <v>0.15</v>
      </c>
      <c r="W829" s="103">
        <f t="shared" si="3265"/>
        <v>0.15</v>
      </c>
      <c r="X829" s="230"/>
      <c r="Y829" s="230"/>
      <c r="Z829" s="230"/>
      <c r="AA829" s="230"/>
      <c r="AB829" s="232"/>
      <c r="AC829" s="658"/>
      <c r="AD829" s="628"/>
      <c r="AE829" s="266" t="str">
        <f t="shared" ref="AE829" si="3491">+IF(O830&gt;O829,"SUPERADA",IF(O830=O829,"EQUILIBRADA",IF(O830&lt;O829,"PARA MEJORAR")))</f>
        <v>EQUILIBRADA</v>
      </c>
      <c r="AF829" s="377"/>
      <c r="AG829" s="377"/>
      <c r="AH829" s="377"/>
      <c r="AI829" s="653"/>
      <c r="AJ829" s="18"/>
      <c r="AK829" s="116"/>
      <c r="AL829" s="116"/>
      <c r="AM829" s="116"/>
      <c r="AN829" s="116"/>
      <c r="AO829" s="19"/>
    </row>
    <row r="830" spans="1:41" ht="39.950000000000003" customHeight="1" thickBot="1" x14ac:dyDescent="0.25">
      <c r="A830" s="630"/>
      <c r="B830" s="665"/>
      <c r="C830" s="287"/>
      <c r="D830" s="289"/>
      <c r="E830" s="295"/>
      <c r="F830" s="602"/>
      <c r="G830" s="296"/>
      <c r="H830" s="317"/>
      <c r="I830" s="301"/>
      <c r="J830" s="301"/>
      <c r="K830" s="304"/>
      <c r="L830" s="307"/>
      <c r="M830" s="309"/>
      <c r="N830" s="71" t="s">
        <v>49</v>
      </c>
      <c r="O830" s="135">
        <v>0</v>
      </c>
      <c r="P830" s="136">
        <v>0</v>
      </c>
      <c r="Q830" s="136">
        <v>0</v>
      </c>
      <c r="R830" s="139">
        <v>0</v>
      </c>
      <c r="S830" s="9">
        <f t="shared" ref="S830" si="3492">SUM(O830:O830)*M829</f>
        <v>0</v>
      </c>
      <c r="T830" s="10">
        <f t="shared" ref="T830" si="3493">SUM(P830:P830)*M829</f>
        <v>0</v>
      </c>
      <c r="U830" s="10">
        <f t="shared" ref="U830" si="3494">SUM(Q830:Q830)*M829</f>
        <v>0</v>
      </c>
      <c r="V830" s="10">
        <f t="shared" ref="V830" si="3495">SUM(R830:R830)*M829</f>
        <v>0</v>
      </c>
      <c r="W830" s="102">
        <f t="shared" si="3265"/>
        <v>0</v>
      </c>
      <c r="X830" s="230"/>
      <c r="Y830" s="230"/>
      <c r="Z830" s="230"/>
      <c r="AA830" s="230"/>
      <c r="AB830" s="232"/>
      <c r="AC830" s="658"/>
      <c r="AD830" s="628"/>
      <c r="AE830" s="267"/>
      <c r="AF830" s="377"/>
      <c r="AG830" s="377"/>
      <c r="AH830" s="377"/>
      <c r="AI830" s="653"/>
      <c r="AJ830" s="18"/>
      <c r="AK830" s="116"/>
      <c r="AL830" s="116"/>
      <c r="AM830" s="116"/>
      <c r="AN830" s="116"/>
      <c r="AO830" s="19"/>
    </row>
    <row r="831" spans="1:41" ht="69.95" customHeight="1" x14ac:dyDescent="0.2">
      <c r="A831" s="630"/>
      <c r="B831" s="665"/>
      <c r="C831" s="287"/>
      <c r="D831" s="289"/>
      <c r="E831" s="295"/>
      <c r="F831" s="602"/>
      <c r="G831" s="296"/>
      <c r="H831" s="317"/>
      <c r="I831" s="301"/>
      <c r="J831" s="301"/>
      <c r="K831" s="304"/>
      <c r="L831" s="336" t="s">
        <v>920</v>
      </c>
      <c r="M831" s="309">
        <v>0.15</v>
      </c>
      <c r="N831" s="70" t="s">
        <v>43</v>
      </c>
      <c r="O831" s="194">
        <v>0</v>
      </c>
      <c r="P831" s="186">
        <v>0</v>
      </c>
      <c r="Q831" s="186">
        <v>0</v>
      </c>
      <c r="R831" s="187">
        <v>1</v>
      </c>
      <c r="S831" s="14">
        <f t="shared" ref="S831" si="3496">SUM(O831:O831)*M831</f>
        <v>0</v>
      </c>
      <c r="T831" s="15">
        <f t="shared" ref="T831" si="3497">SUM(P831:P831)*M831</f>
        <v>0</v>
      </c>
      <c r="U831" s="15">
        <f t="shared" ref="U831" si="3498">SUM(Q831:Q831)*M831</f>
        <v>0</v>
      </c>
      <c r="V831" s="15">
        <f t="shared" ref="V831" si="3499">SUM(R831:R831)*M831</f>
        <v>0.15</v>
      </c>
      <c r="W831" s="103">
        <f t="shared" si="3265"/>
        <v>0.15</v>
      </c>
      <c r="X831" s="230"/>
      <c r="Y831" s="230"/>
      <c r="Z831" s="230"/>
      <c r="AA831" s="230"/>
      <c r="AB831" s="232"/>
      <c r="AC831" s="658"/>
      <c r="AD831" s="628"/>
      <c r="AE831" s="266" t="str">
        <f t="shared" ref="AE831" si="3500">+IF(O832&gt;O831,"SUPERADA",IF(O832=O831,"EQUILIBRADA",IF(O832&lt;O831,"PARA MEJORAR")))</f>
        <v>EQUILIBRADA</v>
      </c>
      <c r="AF831" s="377"/>
      <c r="AG831" s="377"/>
      <c r="AH831" s="377"/>
      <c r="AI831" s="653"/>
      <c r="AJ831" s="18"/>
      <c r="AK831" s="116"/>
      <c r="AL831" s="116"/>
      <c r="AM831" s="116"/>
      <c r="AN831" s="116"/>
      <c r="AO831" s="19"/>
    </row>
    <row r="832" spans="1:41" ht="69.95" customHeight="1" thickBot="1" x14ac:dyDescent="0.25">
      <c r="A832" s="630"/>
      <c r="B832" s="665"/>
      <c r="C832" s="621"/>
      <c r="D832" s="290"/>
      <c r="E832" s="295"/>
      <c r="F832" s="602"/>
      <c r="G832" s="271"/>
      <c r="H832" s="273"/>
      <c r="I832" s="302"/>
      <c r="J832" s="302"/>
      <c r="K832" s="305"/>
      <c r="L832" s="310"/>
      <c r="M832" s="327"/>
      <c r="N832" s="72" t="s">
        <v>49</v>
      </c>
      <c r="O832" s="137">
        <v>0</v>
      </c>
      <c r="P832" s="138">
        <v>0</v>
      </c>
      <c r="Q832" s="138">
        <v>0</v>
      </c>
      <c r="R832" s="140">
        <v>0</v>
      </c>
      <c r="S832" s="20">
        <f t="shared" ref="S832" si="3501">SUM(O832:O832)*M831</f>
        <v>0</v>
      </c>
      <c r="T832" s="21">
        <f t="shared" ref="T832" si="3502">SUM(P832:P832)*M831</f>
        <v>0</v>
      </c>
      <c r="U832" s="21">
        <f t="shared" ref="U832" si="3503">SUM(Q832:Q832)*M831</f>
        <v>0</v>
      </c>
      <c r="V832" s="21">
        <f t="shared" ref="V832" si="3504">SUM(R832:R832)*M831</f>
        <v>0</v>
      </c>
      <c r="W832" s="104">
        <f t="shared" si="3265"/>
        <v>0</v>
      </c>
      <c r="X832" s="233"/>
      <c r="Y832" s="233"/>
      <c r="Z832" s="233"/>
      <c r="AA832" s="233"/>
      <c r="AB832" s="234"/>
      <c r="AC832" s="658"/>
      <c r="AD832" s="628"/>
      <c r="AE832" s="267"/>
      <c r="AF832" s="267"/>
      <c r="AG832" s="267"/>
      <c r="AH832" s="377"/>
      <c r="AI832" s="653"/>
      <c r="AJ832" s="18"/>
      <c r="AK832" s="116"/>
      <c r="AL832" s="116"/>
      <c r="AM832" s="116"/>
      <c r="AN832" s="116"/>
      <c r="AO832" s="19"/>
    </row>
    <row r="833" spans="1:41" ht="39.950000000000003" customHeight="1" x14ac:dyDescent="0.2">
      <c r="A833" s="630"/>
      <c r="B833" s="665"/>
      <c r="C833" s="286">
        <v>57</v>
      </c>
      <c r="D833" s="288" t="s">
        <v>921</v>
      </c>
      <c r="E833" s="295"/>
      <c r="F833" s="602"/>
      <c r="G833" s="270" t="s">
        <v>922</v>
      </c>
      <c r="H833" s="272">
        <v>119</v>
      </c>
      <c r="I833" s="300" t="s">
        <v>923</v>
      </c>
      <c r="J833" s="300" t="s">
        <v>924</v>
      </c>
      <c r="K833" s="303">
        <v>0</v>
      </c>
      <c r="L833" s="306" t="s">
        <v>914</v>
      </c>
      <c r="M833" s="308">
        <v>0.3</v>
      </c>
      <c r="N833" s="73" t="s">
        <v>43</v>
      </c>
      <c r="O833" s="175">
        <v>0</v>
      </c>
      <c r="P833" s="176">
        <v>0</v>
      </c>
      <c r="Q833" s="176">
        <v>0.5</v>
      </c>
      <c r="R833" s="178">
        <v>1</v>
      </c>
      <c r="S833" s="6">
        <f t="shared" ref="S833" si="3505">SUM(O833:O833)*M833</f>
        <v>0</v>
      </c>
      <c r="T833" s="7">
        <f t="shared" ref="T833" si="3506">SUM(P833:P833)*M833</f>
        <v>0</v>
      </c>
      <c r="U833" s="7">
        <f t="shared" ref="U833" si="3507">SUM(Q833:Q833)*M833</f>
        <v>0.15</v>
      </c>
      <c r="V833" s="7">
        <f t="shared" ref="V833" si="3508">SUM(R833:R833)*M833</f>
        <v>0.3</v>
      </c>
      <c r="W833" s="101">
        <f t="shared" si="3265"/>
        <v>0.3</v>
      </c>
      <c r="X833" s="230">
        <f>+S834+S836+S838+S840</f>
        <v>0</v>
      </c>
      <c r="Y833" s="230">
        <f>+T834+T836+T838+T840</f>
        <v>0</v>
      </c>
      <c r="Z833" s="230">
        <f>+U834+U836+U838+U840</f>
        <v>0</v>
      </c>
      <c r="AA833" s="230">
        <f>+V834+V836+V838+V840</f>
        <v>0</v>
      </c>
      <c r="AB833" s="232">
        <f>+W834+W836+W838+W840</f>
        <v>0</v>
      </c>
      <c r="AC833" s="658"/>
      <c r="AD833" s="628"/>
      <c r="AE833" s="266" t="str">
        <f t="shared" ref="AE833" si="3509">+IF(O834&gt;O833,"SUPERADA",IF(O834=O833,"EQUILIBRADA",IF(O834&lt;O833,"PARA MEJORAR")))</f>
        <v>EQUILIBRADA</v>
      </c>
      <c r="AF833" s="266" t="str">
        <f>IF(COUNTIF(AE833:AE840,"PARA MEJORAR")&gt;=1,"PARA MEJORAR","BIEN")</f>
        <v>BIEN</v>
      </c>
      <c r="AG833" s="266" t="str">
        <f>IF(COUNTIF(AF833:AF840,"PARA MEJORAR")&gt;=1,"PARA MEJORAR","BIEN")</f>
        <v>BIEN</v>
      </c>
      <c r="AH833" s="377"/>
      <c r="AI833" s="653"/>
      <c r="AJ833" s="11"/>
      <c r="AK833" s="12"/>
      <c r="AL833" s="12"/>
      <c r="AM833" s="12"/>
      <c r="AN833" s="12"/>
      <c r="AO833" s="13"/>
    </row>
    <row r="834" spans="1:41" ht="39.950000000000003" customHeight="1" thickBot="1" x14ac:dyDescent="0.25">
      <c r="A834" s="630"/>
      <c r="B834" s="665"/>
      <c r="C834" s="287"/>
      <c r="D834" s="289"/>
      <c r="E834" s="295"/>
      <c r="F834" s="602"/>
      <c r="G834" s="296"/>
      <c r="H834" s="317"/>
      <c r="I834" s="301"/>
      <c r="J834" s="301"/>
      <c r="K834" s="304"/>
      <c r="L834" s="307"/>
      <c r="M834" s="309"/>
      <c r="N834" s="71" t="s">
        <v>49</v>
      </c>
      <c r="O834" s="135">
        <v>0</v>
      </c>
      <c r="P834" s="136">
        <v>0</v>
      </c>
      <c r="Q834" s="136">
        <v>0</v>
      </c>
      <c r="R834" s="139">
        <v>0</v>
      </c>
      <c r="S834" s="9">
        <f t="shared" ref="S834" si="3510">SUM(O834:O834)*M833</f>
        <v>0</v>
      </c>
      <c r="T834" s="10">
        <f t="shared" ref="T834" si="3511">SUM(P834:P834)*M833</f>
        <v>0</v>
      </c>
      <c r="U834" s="10">
        <f t="shared" ref="U834" si="3512">SUM(Q834:Q834)*M833</f>
        <v>0</v>
      </c>
      <c r="V834" s="10">
        <f t="shared" ref="V834" si="3513">SUM(R834:R834)*M833</f>
        <v>0</v>
      </c>
      <c r="W834" s="102">
        <f t="shared" si="3265"/>
        <v>0</v>
      </c>
      <c r="X834" s="230"/>
      <c r="Y834" s="230"/>
      <c r="Z834" s="230"/>
      <c r="AA834" s="230"/>
      <c r="AB834" s="232"/>
      <c r="AC834" s="658"/>
      <c r="AD834" s="628"/>
      <c r="AE834" s="267"/>
      <c r="AF834" s="377"/>
      <c r="AG834" s="377"/>
      <c r="AH834" s="377"/>
      <c r="AI834" s="653"/>
      <c r="AJ834" s="18"/>
      <c r="AK834" s="116"/>
      <c r="AL834" s="116"/>
      <c r="AM834" s="116"/>
      <c r="AN834" s="116"/>
      <c r="AO834" s="19"/>
    </row>
    <row r="835" spans="1:41" ht="39.950000000000003" customHeight="1" x14ac:dyDescent="0.2">
      <c r="A835" s="630"/>
      <c r="B835" s="665"/>
      <c r="C835" s="287"/>
      <c r="D835" s="289"/>
      <c r="E835" s="295"/>
      <c r="F835" s="602"/>
      <c r="G835" s="296"/>
      <c r="H835" s="317"/>
      <c r="I835" s="301"/>
      <c r="J835" s="301"/>
      <c r="K835" s="304"/>
      <c r="L835" s="336" t="s">
        <v>925</v>
      </c>
      <c r="M835" s="309">
        <v>0.25</v>
      </c>
      <c r="N835" s="70" t="s">
        <v>43</v>
      </c>
      <c r="O835" s="194">
        <v>0</v>
      </c>
      <c r="P835" s="186">
        <v>0</v>
      </c>
      <c r="Q835" s="186">
        <v>0.5</v>
      </c>
      <c r="R835" s="187">
        <v>1</v>
      </c>
      <c r="S835" s="14">
        <f t="shared" ref="S835" si="3514">SUM(O835:O835)*M835</f>
        <v>0</v>
      </c>
      <c r="T835" s="15">
        <f t="shared" ref="T835" si="3515">SUM(P835:P835)*M835</f>
        <v>0</v>
      </c>
      <c r="U835" s="15">
        <f t="shared" ref="U835" si="3516">SUM(Q835:Q835)*M835</f>
        <v>0.125</v>
      </c>
      <c r="V835" s="15">
        <f t="shared" ref="V835" si="3517">SUM(R835:R835)*M835</f>
        <v>0.25</v>
      </c>
      <c r="W835" s="103">
        <f t="shared" si="3265"/>
        <v>0.25</v>
      </c>
      <c r="X835" s="230"/>
      <c r="Y835" s="230"/>
      <c r="Z835" s="230"/>
      <c r="AA835" s="230"/>
      <c r="AB835" s="232"/>
      <c r="AC835" s="658"/>
      <c r="AD835" s="628"/>
      <c r="AE835" s="266" t="str">
        <f t="shared" ref="AE835" si="3518">+IF(O836&gt;O835,"SUPERADA",IF(O836=O835,"EQUILIBRADA",IF(O836&lt;O835,"PARA MEJORAR")))</f>
        <v>EQUILIBRADA</v>
      </c>
      <c r="AF835" s="377"/>
      <c r="AG835" s="377"/>
      <c r="AH835" s="377"/>
      <c r="AI835" s="653"/>
      <c r="AJ835" s="18"/>
      <c r="AK835" s="116"/>
      <c r="AL835" s="116"/>
      <c r="AM835" s="116"/>
      <c r="AN835" s="116"/>
      <c r="AO835" s="19"/>
    </row>
    <row r="836" spans="1:41" ht="39.950000000000003" customHeight="1" thickBot="1" x14ac:dyDescent="0.25">
      <c r="A836" s="630"/>
      <c r="B836" s="665"/>
      <c r="C836" s="287"/>
      <c r="D836" s="289"/>
      <c r="E836" s="295"/>
      <c r="F836" s="602"/>
      <c r="G836" s="296"/>
      <c r="H836" s="317"/>
      <c r="I836" s="301"/>
      <c r="J836" s="301"/>
      <c r="K836" s="304"/>
      <c r="L836" s="307"/>
      <c r="M836" s="309"/>
      <c r="N836" s="71" t="s">
        <v>49</v>
      </c>
      <c r="O836" s="135">
        <v>0</v>
      </c>
      <c r="P836" s="136">
        <v>0</v>
      </c>
      <c r="Q836" s="136">
        <v>0</v>
      </c>
      <c r="R836" s="139">
        <v>0</v>
      </c>
      <c r="S836" s="9">
        <f t="shared" ref="S836" si="3519">SUM(O836:O836)*M835</f>
        <v>0</v>
      </c>
      <c r="T836" s="10">
        <f t="shared" ref="T836" si="3520">SUM(P836:P836)*M835</f>
        <v>0</v>
      </c>
      <c r="U836" s="10">
        <f t="shared" ref="U836" si="3521">SUM(Q836:Q836)*M835</f>
        <v>0</v>
      </c>
      <c r="V836" s="10">
        <f t="shared" ref="V836" si="3522">SUM(R836:R836)*M835</f>
        <v>0</v>
      </c>
      <c r="W836" s="102">
        <f t="shared" si="3265"/>
        <v>0</v>
      </c>
      <c r="X836" s="230"/>
      <c r="Y836" s="230"/>
      <c r="Z836" s="230"/>
      <c r="AA836" s="230"/>
      <c r="AB836" s="232"/>
      <c r="AC836" s="658"/>
      <c r="AD836" s="628"/>
      <c r="AE836" s="267"/>
      <c r="AF836" s="377"/>
      <c r="AG836" s="377"/>
      <c r="AH836" s="377"/>
      <c r="AI836" s="653"/>
      <c r="AJ836" s="18"/>
      <c r="AK836" s="116"/>
      <c r="AL836" s="116"/>
      <c r="AM836" s="116"/>
      <c r="AN836" s="116"/>
      <c r="AO836" s="19"/>
    </row>
    <row r="837" spans="1:41" ht="39.950000000000003" customHeight="1" x14ac:dyDescent="0.2">
      <c r="A837" s="630"/>
      <c r="B837" s="665"/>
      <c r="C837" s="287"/>
      <c r="D837" s="289"/>
      <c r="E837" s="295"/>
      <c r="F837" s="602"/>
      <c r="G837" s="296"/>
      <c r="H837" s="317"/>
      <c r="I837" s="301"/>
      <c r="J837" s="301"/>
      <c r="K837" s="304"/>
      <c r="L837" s="336" t="s">
        <v>926</v>
      </c>
      <c r="M837" s="309">
        <v>0.25</v>
      </c>
      <c r="N837" s="70" t="s">
        <v>43</v>
      </c>
      <c r="O837" s="194">
        <v>0</v>
      </c>
      <c r="P837" s="186">
        <v>0</v>
      </c>
      <c r="Q837" s="186">
        <v>0</v>
      </c>
      <c r="R837" s="187">
        <v>1</v>
      </c>
      <c r="S837" s="14">
        <f t="shared" ref="S837" si="3523">SUM(O837:O837)*M837</f>
        <v>0</v>
      </c>
      <c r="T837" s="15">
        <f t="shared" ref="T837" si="3524">SUM(P837:P837)*M837</f>
        <v>0</v>
      </c>
      <c r="U837" s="15">
        <f t="shared" ref="U837" si="3525">SUM(Q837:Q837)*M837</f>
        <v>0</v>
      </c>
      <c r="V837" s="15">
        <f t="shared" ref="V837" si="3526">SUM(R837:R837)*M837</f>
        <v>0.25</v>
      </c>
      <c r="W837" s="103">
        <f t="shared" si="3265"/>
        <v>0.25</v>
      </c>
      <c r="X837" s="230"/>
      <c r="Y837" s="230"/>
      <c r="Z837" s="230"/>
      <c r="AA837" s="230"/>
      <c r="AB837" s="232"/>
      <c r="AC837" s="658"/>
      <c r="AD837" s="628"/>
      <c r="AE837" s="266" t="str">
        <f t="shared" ref="AE837" si="3527">+IF(O838&gt;O837,"SUPERADA",IF(O838=O837,"EQUILIBRADA",IF(O838&lt;O837,"PARA MEJORAR")))</f>
        <v>EQUILIBRADA</v>
      </c>
      <c r="AF837" s="377"/>
      <c r="AG837" s="377"/>
      <c r="AH837" s="377"/>
      <c r="AI837" s="653"/>
      <c r="AJ837" s="18"/>
      <c r="AK837" s="116"/>
      <c r="AL837" s="116"/>
      <c r="AM837" s="116"/>
      <c r="AN837" s="116"/>
      <c r="AO837" s="19"/>
    </row>
    <row r="838" spans="1:41" ht="39.950000000000003" customHeight="1" thickBot="1" x14ac:dyDescent="0.25">
      <c r="A838" s="630"/>
      <c r="B838" s="665"/>
      <c r="C838" s="287"/>
      <c r="D838" s="289"/>
      <c r="E838" s="295"/>
      <c r="F838" s="602"/>
      <c r="G838" s="296"/>
      <c r="H838" s="317"/>
      <c r="I838" s="301"/>
      <c r="J838" s="301"/>
      <c r="K838" s="304"/>
      <c r="L838" s="307"/>
      <c r="M838" s="309"/>
      <c r="N838" s="71" t="s">
        <v>49</v>
      </c>
      <c r="O838" s="135">
        <v>0</v>
      </c>
      <c r="P838" s="136">
        <v>0</v>
      </c>
      <c r="Q838" s="136">
        <v>0</v>
      </c>
      <c r="R838" s="139">
        <v>0</v>
      </c>
      <c r="S838" s="9">
        <f t="shared" ref="S838" si="3528">SUM(O838:O838)*M837</f>
        <v>0</v>
      </c>
      <c r="T838" s="10">
        <f t="shared" ref="T838" si="3529">SUM(P838:P838)*M837</f>
        <v>0</v>
      </c>
      <c r="U838" s="10">
        <f t="shared" ref="U838" si="3530">SUM(Q838:Q838)*M837</f>
        <v>0</v>
      </c>
      <c r="V838" s="10">
        <f t="shared" ref="V838" si="3531">SUM(R838:R838)*M837</f>
        <v>0</v>
      </c>
      <c r="W838" s="102">
        <f t="shared" si="3265"/>
        <v>0</v>
      </c>
      <c r="X838" s="230"/>
      <c r="Y838" s="230"/>
      <c r="Z838" s="230"/>
      <c r="AA838" s="230"/>
      <c r="AB838" s="232"/>
      <c r="AC838" s="658"/>
      <c r="AD838" s="628"/>
      <c r="AE838" s="267"/>
      <c r="AF838" s="377"/>
      <c r="AG838" s="377"/>
      <c r="AH838" s="377"/>
      <c r="AI838" s="653"/>
      <c r="AJ838" s="18"/>
      <c r="AK838" s="116"/>
      <c r="AL838" s="116"/>
      <c r="AM838" s="116"/>
      <c r="AN838" s="116"/>
      <c r="AO838" s="19"/>
    </row>
    <row r="839" spans="1:41" ht="39.950000000000003" customHeight="1" x14ac:dyDescent="0.2">
      <c r="A839" s="630"/>
      <c r="B839" s="665"/>
      <c r="C839" s="287"/>
      <c r="D839" s="289"/>
      <c r="E839" s="295"/>
      <c r="F839" s="602"/>
      <c r="G839" s="296"/>
      <c r="H839" s="317"/>
      <c r="I839" s="301"/>
      <c r="J839" s="301"/>
      <c r="K839" s="304"/>
      <c r="L839" s="336" t="s">
        <v>918</v>
      </c>
      <c r="M839" s="309">
        <v>0.2</v>
      </c>
      <c r="N839" s="70" t="s">
        <v>43</v>
      </c>
      <c r="O839" s="194">
        <v>0</v>
      </c>
      <c r="P839" s="186">
        <v>0</v>
      </c>
      <c r="Q839" s="186">
        <v>0</v>
      </c>
      <c r="R839" s="187">
        <v>1</v>
      </c>
      <c r="S839" s="14">
        <f t="shared" ref="S839" si="3532">SUM(O839:O839)*M839</f>
        <v>0</v>
      </c>
      <c r="T839" s="15">
        <f t="shared" ref="T839" si="3533">SUM(P839:P839)*M839</f>
        <v>0</v>
      </c>
      <c r="U839" s="15">
        <f t="shared" ref="U839" si="3534">SUM(Q839:Q839)*M839</f>
        <v>0</v>
      </c>
      <c r="V839" s="15">
        <f t="shared" ref="V839" si="3535">SUM(R839:R839)*M839</f>
        <v>0.2</v>
      </c>
      <c r="W839" s="103">
        <f t="shared" si="3265"/>
        <v>0.2</v>
      </c>
      <c r="X839" s="230"/>
      <c r="Y839" s="230"/>
      <c r="Z839" s="230"/>
      <c r="AA839" s="230"/>
      <c r="AB839" s="232"/>
      <c r="AC839" s="658"/>
      <c r="AD839" s="628"/>
      <c r="AE839" s="266" t="str">
        <f t="shared" ref="AE839" si="3536">+IF(O840&gt;O839,"SUPERADA",IF(O840=O839,"EQUILIBRADA",IF(O840&lt;O839,"PARA MEJORAR")))</f>
        <v>EQUILIBRADA</v>
      </c>
      <c r="AF839" s="377"/>
      <c r="AG839" s="377"/>
      <c r="AH839" s="377"/>
      <c r="AI839" s="653"/>
      <c r="AJ839" s="18"/>
      <c r="AK839" s="116"/>
      <c r="AL839" s="116"/>
      <c r="AM839" s="116"/>
      <c r="AN839" s="116"/>
      <c r="AO839" s="19"/>
    </row>
    <row r="840" spans="1:41" ht="39.950000000000003" customHeight="1" thickBot="1" x14ac:dyDescent="0.25">
      <c r="A840" s="630"/>
      <c r="B840" s="665"/>
      <c r="C840" s="621"/>
      <c r="D840" s="290"/>
      <c r="E840" s="295"/>
      <c r="F840" s="602"/>
      <c r="G840" s="271"/>
      <c r="H840" s="273"/>
      <c r="I840" s="302"/>
      <c r="J840" s="302"/>
      <c r="K840" s="305"/>
      <c r="L840" s="310"/>
      <c r="M840" s="327"/>
      <c r="N840" s="72" t="s">
        <v>49</v>
      </c>
      <c r="O840" s="137">
        <v>0</v>
      </c>
      <c r="P840" s="138">
        <v>0</v>
      </c>
      <c r="Q840" s="138">
        <v>0</v>
      </c>
      <c r="R840" s="140">
        <v>0</v>
      </c>
      <c r="S840" s="20">
        <f t="shared" ref="S840" si="3537">SUM(O840:O840)*M839</f>
        <v>0</v>
      </c>
      <c r="T840" s="21">
        <f t="shared" ref="T840" si="3538">SUM(P840:P840)*M839</f>
        <v>0</v>
      </c>
      <c r="U840" s="21">
        <f t="shared" ref="U840" si="3539">SUM(Q840:Q840)*M839</f>
        <v>0</v>
      </c>
      <c r="V840" s="21">
        <f t="shared" ref="V840" si="3540">SUM(R840:R840)*M839</f>
        <v>0</v>
      </c>
      <c r="W840" s="104">
        <f t="shared" si="3265"/>
        <v>0</v>
      </c>
      <c r="X840" s="233"/>
      <c r="Y840" s="233"/>
      <c r="Z840" s="233"/>
      <c r="AA840" s="233"/>
      <c r="AB840" s="234"/>
      <c r="AC840" s="658"/>
      <c r="AD840" s="628"/>
      <c r="AE840" s="267"/>
      <c r="AF840" s="267"/>
      <c r="AG840" s="267"/>
      <c r="AH840" s="377"/>
      <c r="AI840" s="653"/>
      <c r="AJ840" s="18"/>
      <c r="AK840" s="116"/>
      <c r="AL840" s="116"/>
      <c r="AM840" s="116"/>
      <c r="AN840" s="116"/>
      <c r="AO840" s="19"/>
    </row>
    <row r="841" spans="1:41" ht="39.950000000000003" customHeight="1" x14ac:dyDescent="0.2">
      <c r="A841" s="630"/>
      <c r="B841" s="665"/>
      <c r="C841" s="286">
        <v>58</v>
      </c>
      <c r="D841" s="288" t="s">
        <v>927</v>
      </c>
      <c r="E841" s="295"/>
      <c r="F841" s="602"/>
      <c r="G841" s="270" t="s">
        <v>928</v>
      </c>
      <c r="H841" s="272">
        <v>120</v>
      </c>
      <c r="I841" s="300" t="s">
        <v>929</v>
      </c>
      <c r="J841" s="300" t="s">
        <v>930</v>
      </c>
      <c r="K841" s="303">
        <v>0</v>
      </c>
      <c r="L841" s="306" t="s">
        <v>931</v>
      </c>
      <c r="M841" s="308">
        <v>0.3</v>
      </c>
      <c r="N841" s="73" t="s">
        <v>43</v>
      </c>
      <c r="O841" s="175">
        <v>0</v>
      </c>
      <c r="P841" s="176">
        <v>0.5</v>
      </c>
      <c r="Q841" s="176">
        <v>1</v>
      </c>
      <c r="R841" s="178">
        <v>1</v>
      </c>
      <c r="S841" s="6">
        <f t="shared" ref="S841" si="3541">SUM(O841:O841)*M841</f>
        <v>0</v>
      </c>
      <c r="T841" s="7">
        <f t="shared" ref="T841" si="3542">SUM(P841:P841)*M841</f>
        <v>0.15</v>
      </c>
      <c r="U841" s="7">
        <f t="shared" ref="U841" si="3543">SUM(Q841:Q841)*M841</f>
        <v>0.3</v>
      </c>
      <c r="V841" s="7">
        <f t="shared" ref="V841" si="3544">SUM(R841:R841)*M841</f>
        <v>0.3</v>
      </c>
      <c r="W841" s="101">
        <f t="shared" si="3265"/>
        <v>0.3</v>
      </c>
      <c r="X841" s="229">
        <f>+S842+S844+S846+S848+S850</f>
        <v>0</v>
      </c>
      <c r="Y841" s="229">
        <f>+T842+T844+T846+T848+T850</f>
        <v>0</v>
      </c>
      <c r="Z841" s="229">
        <f>+U842+U844+U846+U848+U850</f>
        <v>0</v>
      </c>
      <c r="AA841" s="229">
        <f>+V842+V844+V846+V848+V850</f>
        <v>0</v>
      </c>
      <c r="AB841" s="231">
        <f>+W842+W844+W846+W848+W850</f>
        <v>0</v>
      </c>
      <c r="AC841" s="658"/>
      <c r="AD841" s="628"/>
      <c r="AE841" s="266" t="str">
        <f t="shared" ref="AE841" si="3545">+IF(O842&gt;O841,"SUPERADA",IF(O842=O841,"EQUILIBRADA",IF(O842&lt;O841,"PARA MEJORAR")))</f>
        <v>EQUILIBRADA</v>
      </c>
      <c r="AF841" s="266" t="str">
        <f>IF(COUNTIF(AE841:AE850,"PARA MEJORAR")&gt;=1,"PARA MEJORAR","BIEN")</f>
        <v>BIEN</v>
      </c>
      <c r="AG841" s="266" t="str">
        <f>IF(COUNTIF(AF841:AF850,"PARA MEJORAR")&gt;=1,"PARA MEJORAR","BIEN")</f>
        <v>BIEN</v>
      </c>
      <c r="AH841" s="377"/>
      <c r="AI841" s="653"/>
      <c r="AJ841" s="11"/>
      <c r="AK841" s="12"/>
      <c r="AL841" s="12"/>
      <c r="AM841" s="12"/>
      <c r="AN841" s="12"/>
      <c r="AO841" s="13"/>
    </row>
    <row r="842" spans="1:41" ht="39.950000000000003" customHeight="1" thickBot="1" x14ac:dyDescent="0.25">
      <c r="A842" s="630"/>
      <c r="B842" s="665"/>
      <c r="C842" s="287"/>
      <c r="D842" s="289"/>
      <c r="E842" s="295"/>
      <c r="F842" s="602"/>
      <c r="G842" s="296"/>
      <c r="H842" s="317"/>
      <c r="I842" s="301"/>
      <c r="J842" s="301"/>
      <c r="K842" s="304"/>
      <c r="L842" s="307"/>
      <c r="M842" s="309"/>
      <c r="N842" s="71" t="s">
        <v>49</v>
      </c>
      <c r="O842" s="135">
        <v>0</v>
      </c>
      <c r="P842" s="136">
        <v>0</v>
      </c>
      <c r="Q842" s="136">
        <v>0</v>
      </c>
      <c r="R842" s="139">
        <v>0</v>
      </c>
      <c r="S842" s="9">
        <f t="shared" ref="S842" si="3546">SUM(O842:O842)*M841</f>
        <v>0</v>
      </c>
      <c r="T842" s="10">
        <f t="shared" ref="T842" si="3547">SUM(P842:P842)*M841</f>
        <v>0</v>
      </c>
      <c r="U842" s="10">
        <f t="shared" ref="U842" si="3548">SUM(Q842:Q842)*M841</f>
        <v>0</v>
      </c>
      <c r="V842" s="10">
        <f t="shared" ref="V842" si="3549">SUM(R842:R842)*M841</f>
        <v>0</v>
      </c>
      <c r="W842" s="102">
        <f t="shared" si="3265"/>
        <v>0</v>
      </c>
      <c r="X842" s="230"/>
      <c r="Y842" s="230"/>
      <c r="Z842" s="230"/>
      <c r="AA842" s="230"/>
      <c r="AB842" s="232"/>
      <c r="AC842" s="658"/>
      <c r="AD842" s="628"/>
      <c r="AE842" s="267"/>
      <c r="AF842" s="377"/>
      <c r="AG842" s="377"/>
      <c r="AH842" s="377"/>
      <c r="AI842" s="653"/>
      <c r="AJ842" s="18"/>
      <c r="AK842" s="116"/>
      <c r="AL842" s="116"/>
      <c r="AM842" s="116"/>
      <c r="AN842" s="116"/>
      <c r="AO842" s="19"/>
    </row>
    <row r="843" spans="1:41" ht="39.950000000000003" customHeight="1" x14ac:dyDescent="0.2">
      <c r="A843" s="630"/>
      <c r="B843" s="665"/>
      <c r="C843" s="287"/>
      <c r="D843" s="289"/>
      <c r="E843" s="295"/>
      <c r="F843" s="602"/>
      <c r="G843" s="296"/>
      <c r="H843" s="317"/>
      <c r="I843" s="301"/>
      <c r="J843" s="301"/>
      <c r="K843" s="304"/>
      <c r="L843" s="336" t="s">
        <v>932</v>
      </c>
      <c r="M843" s="309">
        <v>0.25</v>
      </c>
      <c r="N843" s="70" t="s">
        <v>43</v>
      </c>
      <c r="O843" s="194">
        <v>0</v>
      </c>
      <c r="P843" s="186">
        <v>0.5</v>
      </c>
      <c r="Q843" s="186">
        <v>1</v>
      </c>
      <c r="R843" s="187">
        <v>1</v>
      </c>
      <c r="S843" s="14">
        <f t="shared" ref="S843" si="3550">SUM(O843:O843)*M843</f>
        <v>0</v>
      </c>
      <c r="T843" s="15">
        <f t="shared" ref="T843" si="3551">SUM(P843:P843)*M843</f>
        <v>0.125</v>
      </c>
      <c r="U843" s="15">
        <f t="shared" ref="U843" si="3552">SUM(Q843:Q843)*M843</f>
        <v>0.25</v>
      </c>
      <c r="V843" s="15">
        <f t="shared" ref="V843" si="3553">SUM(R843:R843)*M843</f>
        <v>0.25</v>
      </c>
      <c r="W843" s="103">
        <f t="shared" ref="W843:W900" si="3554">MAX(S843:V843)</f>
        <v>0.25</v>
      </c>
      <c r="X843" s="230"/>
      <c r="Y843" s="230"/>
      <c r="Z843" s="230"/>
      <c r="AA843" s="230"/>
      <c r="AB843" s="232"/>
      <c r="AC843" s="658"/>
      <c r="AD843" s="628"/>
      <c r="AE843" s="266" t="str">
        <f t="shared" ref="AE843" si="3555">+IF(O844&gt;O843,"SUPERADA",IF(O844=O843,"EQUILIBRADA",IF(O844&lt;O843,"PARA MEJORAR")))</f>
        <v>EQUILIBRADA</v>
      </c>
      <c r="AF843" s="377"/>
      <c r="AG843" s="377"/>
      <c r="AH843" s="377"/>
      <c r="AI843" s="653"/>
      <c r="AJ843" s="18"/>
      <c r="AK843" s="116"/>
      <c r="AL843" s="116"/>
      <c r="AM843" s="116"/>
      <c r="AN843" s="116"/>
      <c r="AO843" s="19"/>
    </row>
    <row r="844" spans="1:41" ht="39.950000000000003" customHeight="1" thickBot="1" x14ac:dyDescent="0.25">
      <c r="A844" s="630"/>
      <c r="B844" s="665"/>
      <c r="C844" s="287"/>
      <c r="D844" s="289"/>
      <c r="E844" s="295"/>
      <c r="F844" s="602"/>
      <c r="G844" s="296"/>
      <c r="H844" s="317"/>
      <c r="I844" s="301"/>
      <c r="J844" s="301"/>
      <c r="K844" s="304"/>
      <c r="L844" s="307"/>
      <c r="M844" s="309"/>
      <c r="N844" s="71" t="s">
        <v>49</v>
      </c>
      <c r="O844" s="135">
        <v>0</v>
      </c>
      <c r="P844" s="136">
        <v>0</v>
      </c>
      <c r="Q844" s="136">
        <v>0</v>
      </c>
      <c r="R844" s="139">
        <v>0</v>
      </c>
      <c r="S844" s="9">
        <f t="shared" ref="S844" si="3556">SUM(O844:O844)*M843</f>
        <v>0</v>
      </c>
      <c r="T844" s="10">
        <f t="shared" ref="T844" si="3557">SUM(P844:P844)*M843</f>
        <v>0</v>
      </c>
      <c r="U844" s="10">
        <f t="shared" ref="U844" si="3558">SUM(Q844:Q844)*M843</f>
        <v>0</v>
      </c>
      <c r="V844" s="10">
        <f t="shared" ref="V844" si="3559">SUM(R844:R844)*M843</f>
        <v>0</v>
      </c>
      <c r="W844" s="102">
        <f t="shared" si="3554"/>
        <v>0</v>
      </c>
      <c r="X844" s="230"/>
      <c r="Y844" s="230"/>
      <c r="Z844" s="230"/>
      <c r="AA844" s="230"/>
      <c r="AB844" s="232"/>
      <c r="AC844" s="658"/>
      <c r="AD844" s="628"/>
      <c r="AE844" s="267"/>
      <c r="AF844" s="377"/>
      <c r="AG844" s="377"/>
      <c r="AH844" s="377"/>
      <c r="AI844" s="653"/>
      <c r="AJ844" s="18"/>
      <c r="AK844" s="116"/>
      <c r="AL844" s="116"/>
      <c r="AM844" s="116"/>
      <c r="AN844" s="116"/>
      <c r="AO844" s="19"/>
    </row>
    <row r="845" spans="1:41" ht="39.950000000000003" customHeight="1" x14ac:dyDescent="0.2">
      <c r="A845" s="630"/>
      <c r="B845" s="665"/>
      <c r="C845" s="287"/>
      <c r="D845" s="289"/>
      <c r="E845" s="295"/>
      <c r="F845" s="602"/>
      <c r="G845" s="296"/>
      <c r="H845" s="317"/>
      <c r="I845" s="301"/>
      <c r="J845" s="301"/>
      <c r="K845" s="304"/>
      <c r="L845" s="336" t="s">
        <v>933</v>
      </c>
      <c r="M845" s="309">
        <v>0.25</v>
      </c>
      <c r="N845" s="70" t="s">
        <v>43</v>
      </c>
      <c r="O845" s="194">
        <v>0</v>
      </c>
      <c r="P845" s="186">
        <v>0</v>
      </c>
      <c r="Q845" s="186">
        <v>0.5</v>
      </c>
      <c r="R845" s="187">
        <v>1</v>
      </c>
      <c r="S845" s="14">
        <f t="shared" ref="S845" si="3560">SUM(O845:O845)*M845</f>
        <v>0</v>
      </c>
      <c r="T845" s="15">
        <f t="shared" ref="T845" si="3561">SUM(P845:P845)*M845</f>
        <v>0</v>
      </c>
      <c r="U845" s="15">
        <f t="shared" ref="U845" si="3562">SUM(Q845:Q845)*M845</f>
        <v>0.125</v>
      </c>
      <c r="V845" s="15">
        <f t="shared" ref="V845" si="3563">SUM(R845:R845)*M845</f>
        <v>0.25</v>
      </c>
      <c r="W845" s="103">
        <f t="shared" si="3554"/>
        <v>0.25</v>
      </c>
      <c r="X845" s="230"/>
      <c r="Y845" s="230"/>
      <c r="Z845" s="230"/>
      <c r="AA845" s="230"/>
      <c r="AB845" s="232"/>
      <c r="AC845" s="658"/>
      <c r="AD845" s="628"/>
      <c r="AE845" s="266" t="str">
        <f t="shared" ref="AE845" si="3564">+IF(O846&gt;O845,"SUPERADA",IF(O846=O845,"EQUILIBRADA",IF(O846&lt;O845,"PARA MEJORAR")))</f>
        <v>EQUILIBRADA</v>
      </c>
      <c r="AF845" s="377"/>
      <c r="AG845" s="377"/>
      <c r="AH845" s="377"/>
      <c r="AI845" s="653"/>
      <c r="AJ845" s="18"/>
      <c r="AK845" s="116"/>
      <c r="AL845" s="116"/>
      <c r="AM845" s="116"/>
      <c r="AN845" s="116"/>
      <c r="AO845" s="19"/>
    </row>
    <row r="846" spans="1:41" ht="39.950000000000003" customHeight="1" thickBot="1" x14ac:dyDescent="0.25">
      <c r="A846" s="630"/>
      <c r="B846" s="665"/>
      <c r="C846" s="287"/>
      <c r="D846" s="289"/>
      <c r="E846" s="295"/>
      <c r="F846" s="602"/>
      <c r="G846" s="296"/>
      <c r="H846" s="317"/>
      <c r="I846" s="301"/>
      <c r="J846" s="301"/>
      <c r="K846" s="304"/>
      <c r="L846" s="307"/>
      <c r="M846" s="309"/>
      <c r="N846" s="71" t="s">
        <v>49</v>
      </c>
      <c r="O846" s="135">
        <v>0</v>
      </c>
      <c r="P846" s="136">
        <v>0</v>
      </c>
      <c r="Q846" s="136">
        <v>0</v>
      </c>
      <c r="R846" s="139">
        <v>0</v>
      </c>
      <c r="S846" s="9">
        <f t="shared" ref="S846" si="3565">SUM(O846:O846)*M845</f>
        <v>0</v>
      </c>
      <c r="T846" s="10">
        <f t="shared" ref="T846" si="3566">SUM(P846:P846)*M845</f>
        <v>0</v>
      </c>
      <c r="U846" s="10">
        <f t="shared" ref="U846" si="3567">SUM(Q846:Q846)*M845</f>
        <v>0</v>
      </c>
      <c r="V846" s="10">
        <f t="shared" ref="V846" si="3568">SUM(R846:R846)*M845</f>
        <v>0</v>
      </c>
      <c r="W846" s="102">
        <f t="shared" si="3554"/>
        <v>0</v>
      </c>
      <c r="X846" s="230"/>
      <c r="Y846" s="230"/>
      <c r="Z846" s="230"/>
      <c r="AA846" s="230"/>
      <c r="AB846" s="232"/>
      <c r="AC846" s="658"/>
      <c r="AD846" s="628"/>
      <c r="AE846" s="267"/>
      <c r="AF846" s="377"/>
      <c r="AG846" s="377"/>
      <c r="AH846" s="377"/>
      <c r="AI846" s="653"/>
      <c r="AJ846" s="18"/>
      <c r="AK846" s="116"/>
      <c r="AL846" s="116"/>
      <c r="AM846" s="116"/>
      <c r="AN846" s="116"/>
      <c r="AO846" s="19"/>
    </row>
    <row r="847" spans="1:41" ht="39.950000000000003" customHeight="1" x14ac:dyDescent="0.2">
      <c r="A847" s="630"/>
      <c r="B847" s="665"/>
      <c r="C847" s="287"/>
      <c r="D847" s="289"/>
      <c r="E847" s="295"/>
      <c r="F847" s="602"/>
      <c r="G847" s="296"/>
      <c r="H847" s="317"/>
      <c r="I847" s="301"/>
      <c r="J847" s="301"/>
      <c r="K847" s="304"/>
      <c r="L847" s="336" t="s">
        <v>934</v>
      </c>
      <c r="M847" s="309">
        <v>0.1</v>
      </c>
      <c r="N847" s="70" t="s">
        <v>43</v>
      </c>
      <c r="O847" s="194">
        <v>0</v>
      </c>
      <c r="P847" s="186">
        <v>0</v>
      </c>
      <c r="Q847" s="186">
        <v>0.5</v>
      </c>
      <c r="R847" s="187">
        <v>1</v>
      </c>
      <c r="S847" s="14">
        <f t="shared" ref="S847" si="3569">SUM(O847:O847)*M847</f>
        <v>0</v>
      </c>
      <c r="T847" s="15">
        <f t="shared" ref="T847" si="3570">SUM(P847:P847)*M847</f>
        <v>0</v>
      </c>
      <c r="U847" s="15">
        <f t="shared" ref="U847" si="3571">SUM(Q847:Q847)*M847</f>
        <v>0.05</v>
      </c>
      <c r="V847" s="15">
        <f t="shared" ref="V847" si="3572">SUM(R847:R847)*M847</f>
        <v>0.1</v>
      </c>
      <c r="W847" s="103">
        <f t="shared" si="3554"/>
        <v>0.1</v>
      </c>
      <c r="X847" s="230"/>
      <c r="Y847" s="230"/>
      <c r="Z847" s="230"/>
      <c r="AA847" s="230"/>
      <c r="AB847" s="232"/>
      <c r="AC847" s="658"/>
      <c r="AD847" s="628"/>
      <c r="AE847" s="266" t="str">
        <f t="shared" ref="AE847" si="3573">+IF(O848&gt;O847,"SUPERADA",IF(O848=O847,"EQUILIBRADA",IF(O848&lt;O847,"PARA MEJORAR")))</f>
        <v>EQUILIBRADA</v>
      </c>
      <c r="AF847" s="377"/>
      <c r="AG847" s="377"/>
      <c r="AH847" s="377"/>
      <c r="AI847" s="653"/>
      <c r="AJ847" s="18"/>
      <c r="AK847" s="116"/>
      <c r="AL847" s="116"/>
      <c r="AM847" s="116"/>
      <c r="AN847" s="116"/>
      <c r="AO847" s="19"/>
    </row>
    <row r="848" spans="1:41" ht="39.950000000000003" customHeight="1" thickBot="1" x14ac:dyDescent="0.25">
      <c r="A848" s="630"/>
      <c r="B848" s="665"/>
      <c r="C848" s="287"/>
      <c r="D848" s="289"/>
      <c r="E848" s="295"/>
      <c r="F848" s="602"/>
      <c r="G848" s="296"/>
      <c r="H848" s="317"/>
      <c r="I848" s="301"/>
      <c r="J848" s="301"/>
      <c r="K848" s="304"/>
      <c r="L848" s="307"/>
      <c r="M848" s="309"/>
      <c r="N848" s="71" t="s">
        <v>49</v>
      </c>
      <c r="O848" s="135">
        <v>0</v>
      </c>
      <c r="P848" s="136">
        <v>0</v>
      </c>
      <c r="Q848" s="136">
        <v>0</v>
      </c>
      <c r="R848" s="139">
        <v>0</v>
      </c>
      <c r="S848" s="9">
        <f t="shared" ref="S848" si="3574">SUM(O848:O848)*M847</f>
        <v>0</v>
      </c>
      <c r="T848" s="10">
        <f t="shared" ref="T848" si="3575">SUM(P848:P848)*M847</f>
        <v>0</v>
      </c>
      <c r="U848" s="10">
        <f t="shared" ref="U848" si="3576">SUM(Q848:Q848)*M847</f>
        <v>0</v>
      </c>
      <c r="V848" s="10">
        <f t="shared" ref="V848" si="3577">SUM(R848:R848)*M847</f>
        <v>0</v>
      </c>
      <c r="W848" s="102">
        <f t="shared" si="3554"/>
        <v>0</v>
      </c>
      <c r="X848" s="230"/>
      <c r="Y848" s="230"/>
      <c r="Z848" s="230"/>
      <c r="AA848" s="230"/>
      <c r="AB848" s="232"/>
      <c r="AC848" s="658"/>
      <c r="AD848" s="628"/>
      <c r="AE848" s="267"/>
      <c r="AF848" s="377"/>
      <c r="AG848" s="377"/>
      <c r="AH848" s="377"/>
      <c r="AI848" s="653"/>
      <c r="AJ848" s="18"/>
      <c r="AK848" s="116"/>
      <c r="AL848" s="116"/>
      <c r="AM848" s="116"/>
      <c r="AN848" s="116"/>
      <c r="AO848" s="19"/>
    </row>
    <row r="849" spans="1:41" ht="39.950000000000003" customHeight="1" x14ac:dyDescent="0.2">
      <c r="A849" s="630"/>
      <c r="B849" s="665"/>
      <c r="C849" s="287"/>
      <c r="D849" s="289"/>
      <c r="E849" s="295"/>
      <c r="F849" s="602"/>
      <c r="G849" s="296"/>
      <c r="H849" s="317"/>
      <c r="I849" s="301"/>
      <c r="J849" s="301"/>
      <c r="K849" s="304"/>
      <c r="L849" s="336" t="s">
        <v>935</v>
      </c>
      <c r="M849" s="309">
        <v>0.1</v>
      </c>
      <c r="N849" s="70" t="s">
        <v>43</v>
      </c>
      <c r="O849" s="194">
        <v>0</v>
      </c>
      <c r="P849" s="186">
        <v>0</v>
      </c>
      <c r="Q849" s="186">
        <v>0.5</v>
      </c>
      <c r="R849" s="187">
        <v>1</v>
      </c>
      <c r="S849" s="14">
        <f t="shared" ref="S849" si="3578">SUM(O849:O849)*M849</f>
        <v>0</v>
      </c>
      <c r="T849" s="15">
        <f t="shared" ref="T849" si="3579">SUM(P849:P849)*M849</f>
        <v>0</v>
      </c>
      <c r="U849" s="15">
        <f t="shared" ref="U849" si="3580">SUM(Q849:Q849)*M849</f>
        <v>0.05</v>
      </c>
      <c r="V849" s="15">
        <f t="shared" ref="V849" si="3581">SUM(R849:R849)*M849</f>
        <v>0.1</v>
      </c>
      <c r="W849" s="103">
        <f t="shared" si="3554"/>
        <v>0.1</v>
      </c>
      <c r="X849" s="230"/>
      <c r="Y849" s="230"/>
      <c r="Z849" s="230"/>
      <c r="AA849" s="230"/>
      <c r="AB849" s="232"/>
      <c r="AC849" s="658"/>
      <c r="AD849" s="628"/>
      <c r="AE849" s="266" t="str">
        <f t="shared" ref="AE849" si="3582">+IF(O850&gt;O849,"SUPERADA",IF(O850=O849,"EQUILIBRADA",IF(O850&lt;O849,"PARA MEJORAR")))</f>
        <v>EQUILIBRADA</v>
      </c>
      <c r="AF849" s="377"/>
      <c r="AG849" s="377"/>
      <c r="AH849" s="377"/>
      <c r="AI849" s="653"/>
      <c r="AJ849" s="18"/>
      <c r="AK849" s="116"/>
      <c r="AL849" s="116"/>
      <c r="AM849" s="116"/>
      <c r="AN849" s="116"/>
      <c r="AO849" s="19"/>
    </row>
    <row r="850" spans="1:41" ht="39.950000000000003" customHeight="1" thickBot="1" x14ac:dyDescent="0.25">
      <c r="A850" s="630"/>
      <c r="B850" s="665"/>
      <c r="C850" s="621"/>
      <c r="D850" s="290"/>
      <c r="E850" s="617"/>
      <c r="F850" s="625"/>
      <c r="G850" s="271"/>
      <c r="H850" s="273"/>
      <c r="I850" s="302"/>
      <c r="J850" s="302"/>
      <c r="K850" s="305"/>
      <c r="L850" s="310"/>
      <c r="M850" s="327"/>
      <c r="N850" s="72" t="s">
        <v>49</v>
      </c>
      <c r="O850" s="137">
        <v>0</v>
      </c>
      <c r="P850" s="138">
        <v>0</v>
      </c>
      <c r="Q850" s="138">
        <v>0</v>
      </c>
      <c r="R850" s="140">
        <v>0</v>
      </c>
      <c r="S850" s="20">
        <f t="shared" ref="S850" si="3583">SUM(O850:O850)*M849</f>
        <v>0</v>
      </c>
      <c r="T850" s="21">
        <f t="shared" ref="T850" si="3584">SUM(P850:P850)*M849</f>
        <v>0</v>
      </c>
      <c r="U850" s="21">
        <f t="shared" ref="U850" si="3585">SUM(Q850:Q850)*M849</f>
        <v>0</v>
      </c>
      <c r="V850" s="21">
        <f t="shared" ref="V850" si="3586">SUM(R850:R850)*M849</f>
        <v>0</v>
      </c>
      <c r="W850" s="104">
        <f t="shared" si="3554"/>
        <v>0</v>
      </c>
      <c r="X850" s="233"/>
      <c r="Y850" s="233"/>
      <c r="Z850" s="233"/>
      <c r="AA850" s="233"/>
      <c r="AB850" s="234"/>
      <c r="AC850" s="658"/>
      <c r="AD850" s="628"/>
      <c r="AE850" s="267"/>
      <c r="AF850" s="267"/>
      <c r="AG850" s="267"/>
      <c r="AH850" s="377"/>
      <c r="AI850" s="653"/>
      <c r="AJ850" s="18"/>
      <c r="AK850" s="116"/>
      <c r="AL850" s="116"/>
      <c r="AM850" s="116"/>
      <c r="AN850" s="116"/>
      <c r="AO850" s="19"/>
    </row>
    <row r="851" spans="1:41" ht="39.950000000000003" customHeight="1" x14ac:dyDescent="0.2">
      <c r="A851" s="630"/>
      <c r="B851" s="665"/>
      <c r="C851" s="286">
        <v>59</v>
      </c>
      <c r="D851" s="288" t="s">
        <v>936</v>
      </c>
      <c r="E851" s="294">
        <v>64</v>
      </c>
      <c r="F851" s="601" t="s">
        <v>937</v>
      </c>
      <c r="G851" s="270" t="s">
        <v>938</v>
      </c>
      <c r="H851" s="272">
        <v>121</v>
      </c>
      <c r="I851" s="300" t="s">
        <v>939</v>
      </c>
      <c r="J851" s="300" t="s">
        <v>940</v>
      </c>
      <c r="K851" s="303">
        <v>0</v>
      </c>
      <c r="L851" s="332" t="s">
        <v>941</v>
      </c>
      <c r="M851" s="626">
        <v>0.5</v>
      </c>
      <c r="N851" s="73" t="s">
        <v>43</v>
      </c>
      <c r="O851" s="175">
        <v>0.25</v>
      </c>
      <c r="P851" s="176">
        <v>0.5</v>
      </c>
      <c r="Q851" s="176">
        <v>0.75</v>
      </c>
      <c r="R851" s="178">
        <v>1</v>
      </c>
      <c r="S851" s="6">
        <f t="shared" ref="S851" si="3587">SUM(O851:O851)*M851</f>
        <v>0.125</v>
      </c>
      <c r="T851" s="7">
        <f t="shared" ref="T851" si="3588">SUM(P851:P851)*M851</f>
        <v>0.25</v>
      </c>
      <c r="U851" s="7">
        <f t="shared" ref="U851" si="3589">SUM(Q851:Q851)*M851</f>
        <v>0.375</v>
      </c>
      <c r="V851" s="7">
        <f t="shared" ref="V851" si="3590">SUM(R851:R851)*M851</f>
        <v>0.5</v>
      </c>
      <c r="W851" s="101">
        <f t="shared" si="3554"/>
        <v>0.5</v>
      </c>
      <c r="X851" s="229">
        <f>+S852+S854</f>
        <v>0</v>
      </c>
      <c r="Y851" s="229">
        <f>+T852+T854</f>
        <v>0</v>
      </c>
      <c r="Z851" s="229">
        <f>+U852+U854</f>
        <v>0</v>
      </c>
      <c r="AA851" s="229">
        <f>+V852+V854</f>
        <v>0</v>
      </c>
      <c r="AB851" s="231">
        <f>+W852+W854</f>
        <v>0</v>
      </c>
      <c r="AC851" s="658"/>
      <c r="AD851" s="622" t="s">
        <v>942</v>
      </c>
      <c r="AE851" s="266" t="str">
        <f t="shared" ref="AE851" si="3591">+IF(O852&gt;O851,"SUPERADA",IF(O852=O851,"EQUILIBRADA",IF(O852&lt;O851,"PARA MEJORAR")))</f>
        <v>PARA MEJORAR</v>
      </c>
      <c r="AF851" s="266" t="str">
        <f>IF(COUNTIF(AE851:AE854,"PARA MEJORAR")&gt;=1,"PARA MEJORAR","BIEN")</f>
        <v>PARA MEJORAR</v>
      </c>
      <c r="AG851" s="266" t="str">
        <f>IF(COUNTIF(AF851:AF854,"PARA MEJORAR")&gt;=1,"PARA MEJORAR","BIEN")</f>
        <v>PARA MEJORAR</v>
      </c>
      <c r="AH851" s="377"/>
      <c r="AI851" s="653"/>
      <c r="AJ851" s="11"/>
      <c r="AK851" s="12"/>
      <c r="AL851" s="12"/>
      <c r="AM851" s="12"/>
      <c r="AN851" s="12"/>
      <c r="AO851" s="13"/>
    </row>
    <row r="852" spans="1:41" ht="39.950000000000003" customHeight="1" thickBot="1" x14ac:dyDescent="0.25">
      <c r="A852" s="630"/>
      <c r="B852" s="665"/>
      <c r="C852" s="287"/>
      <c r="D852" s="289"/>
      <c r="E852" s="295"/>
      <c r="F852" s="602"/>
      <c r="G852" s="296"/>
      <c r="H852" s="317"/>
      <c r="I852" s="301"/>
      <c r="J852" s="301"/>
      <c r="K852" s="304"/>
      <c r="L852" s="333"/>
      <c r="M852" s="623"/>
      <c r="N852" s="71" t="s">
        <v>49</v>
      </c>
      <c r="O852" s="135">
        <v>0</v>
      </c>
      <c r="P852" s="136">
        <v>0</v>
      </c>
      <c r="Q852" s="136">
        <v>0</v>
      </c>
      <c r="R852" s="139">
        <v>0</v>
      </c>
      <c r="S852" s="9">
        <f t="shared" ref="S852" si="3592">SUM(O852:O852)*M851</f>
        <v>0</v>
      </c>
      <c r="T852" s="10">
        <f t="shared" ref="T852" si="3593">SUM(P852:P852)*M851</f>
        <v>0</v>
      </c>
      <c r="U852" s="10">
        <f t="shared" ref="U852" si="3594">SUM(Q852:Q852)*M851</f>
        <v>0</v>
      </c>
      <c r="V852" s="10">
        <f t="shared" ref="V852" si="3595">SUM(R852:R852)*M851</f>
        <v>0</v>
      </c>
      <c r="W852" s="102">
        <f t="shared" si="3554"/>
        <v>0</v>
      </c>
      <c r="X852" s="230"/>
      <c r="Y852" s="230"/>
      <c r="Z852" s="230"/>
      <c r="AA852" s="230"/>
      <c r="AB852" s="232"/>
      <c r="AC852" s="658"/>
      <c r="AD852" s="591"/>
      <c r="AE852" s="267"/>
      <c r="AF852" s="377"/>
      <c r="AG852" s="377"/>
      <c r="AH852" s="377"/>
      <c r="AI852" s="653"/>
      <c r="AJ852" s="18"/>
      <c r="AK852" s="116"/>
      <c r="AL852" s="116"/>
      <c r="AM852" s="116"/>
      <c r="AN852" s="116"/>
      <c r="AO852" s="19"/>
    </row>
    <row r="853" spans="1:41" ht="39.950000000000003" customHeight="1" x14ac:dyDescent="0.2">
      <c r="A853" s="630"/>
      <c r="B853" s="665"/>
      <c r="C853" s="287"/>
      <c r="D853" s="289"/>
      <c r="E853" s="295"/>
      <c r="F853" s="602"/>
      <c r="G853" s="296"/>
      <c r="H853" s="317"/>
      <c r="I853" s="301"/>
      <c r="J853" s="301"/>
      <c r="K853" s="304"/>
      <c r="L853" s="334" t="s">
        <v>943</v>
      </c>
      <c r="M853" s="623">
        <v>0.5</v>
      </c>
      <c r="N853" s="70" t="s">
        <v>43</v>
      </c>
      <c r="O853" s="194">
        <v>0.25</v>
      </c>
      <c r="P853" s="186">
        <v>0.5</v>
      </c>
      <c r="Q853" s="186">
        <v>0.75</v>
      </c>
      <c r="R853" s="187">
        <v>1</v>
      </c>
      <c r="S853" s="14">
        <f t="shared" ref="S853" si="3596">SUM(O853:O853)*M853</f>
        <v>0.125</v>
      </c>
      <c r="T853" s="15">
        <f t="shared" ref="T853" si="3597">SUM(P853:P853)*M853</f>
        <v>0.25</v>
      </c>
      <c r="U853" s="15">
        <f t="shared" ref="U853" si="3598">SUM(Q853:Q853)*M853</f>
        <v>0.375</v>
      </c>
      <c r="V853" s="15">
        <f t="shared" ref="V853" si="3599">SUM(R853:R853)*M853</f>
        <v>0.5</v>
      </c>
      <c r="W853" s="103">
        <f t="shared" si="3554"/>
        <v>0.5</v>
      </c>
      <c r="X853" s="230"/>
      <c r="Y853" s="230"/>
      <c r="Z853" s="230"/>
      <c r="AA853" s="230"/>
      <c r="AB853" s="232"/>
      <c r="AC853" s="658"/>
      <c r="AD853" s="591"/>
      <c r="AE853" s="266" t="str">
        <f t="shared" ref="AE853" si="3600">+IF(O854&gt;O853,"SUPERADA",IF(O854=O853,"EQUILIBRADA",IF(O854&lt;O853,"PARA MEJORAR")))</f>
        <v>PARA MEJORAR</v>
      </c>
      <c r="AF853" s="377"/>
      <c r="AG853" s="377"/>
      <c r="AH853" s="377"/>
      <c r="AI853" s="653"/>
      <c r="AJ853" s="18"/>
      <c r="AK853" s="116"/>
      <c r="AL853" s="116"/>
      <c r="AM853" s="116"/>
      <c r="AN853" s="116"/>
      <c r="AO853" s="19"/>
    </row>
    <row r="854" spans="1:41" ht="39.950000000000003" customHeight="1" thickBot="1" x14ac:dyDescent="0.25">
      <c r="A854" s="630"/>
      <c r="B854" s="665"/>
      <c r="C854" s="621"/>
      <c r="D854" s="290"/>
      <c r="E854" s="617"/>
      <c r="F854" s="625"/>
      <c r="G854" s="271"/>
      <c r="H854" s="273"/>
      <c r="I854" s="302"/>
      <c r="J854" s="302"/>
      <c r="K854" s="305"/>
      <c r="L854" s="335"/>
      <c r="M854" s="624"/>
      <c r="N854" s="72" t="s">
        <v>49</v>
      </c>
      <c r="O854" s="137">
        <v>0</v>
      </c>
      <c r="P854" s="138">
        <v>0</v>
      </c>
      <c r="Q854" s="138">
        <v>0</v>
      </c>
      <c r="R854" s="140">
        <v>0</v>
      </c>
      <c r="S854" s="20">
        <f t="shared" ref="S854" si="3601">SUM(O854:O854)*M853</f>
        <v>0</v>
      </c>
      <c r="T854" s="21">
        <f t="shared" ref="T854" si="3602">SUM(P854:P854)*M853</f>
        <v>0</v>
      </c>
      <c r="U854" s="21">
        <f t="shared" ref="U854" si="3603">SUM(Q854:Q854)*M853</f>
        <v>0</v>
      </c>
      <c r="V854" s="21">
        <f t="shared" ref="V854" si="3604">SUM(R854:R854)*M853</f>
        <v>0</v>
      </c>
      <c r="W854" s="104">
        <f t="shared" si="3554"/>
        <v>0</v>
      </c>
      <c r="X854" s="233"/>
      <c r="Y854" s="233"/>
      <c r="Z854" s="233"/>
      <c r="AA854" s="233"/>
      <c r="AB854" s="234"/>
      <c r="AC854" s="658"/>
      <c r="AD854" s="592"/>
      <c r="AE854" s="267"/>
      <c r="AF854" s="267"/>
      <c r="AG854" s="267"/>
      <c r="AH854" s="377"/>
      <c r="AI854" s="653"/>
      <c r="AJ854" s="18"/>
      <c r="AK854" s="116"/>
      <c r="AL854" s="116"/>
      <c r="AM854" s="116"/>
      <c r="AN854" s="116"/>
      <c r="AO854" s="19"/>
    </row>
    <row r="855" spans="1:41" ht="39.950000000000003" customHeight="1" x14ac:dyDescent="0.2">
      <c r="A855" s="630"/>
      <c r="B855" s="665"/>
      <c r="C855" s="286">
        <v>60</v>
      </c>
      <c r="D855" s="288" t="s">
        <v>944</v>
      </c>
      <c r="E855" s="294">
        <v>65</v>
      </c>
      <c r="F855" s="601" t="s">
        <v>945</v>
      </c>
      <c r="G855" s="270" t="s">
        <v>946</v>
      </c>
      <c r="H855" s="272">
        <v>122</v>
      </c>
      <c r="I855" s="300" t="s">
        <v>947</v>
      </c>
      <c r="J855" s="300" t="s">
        <v>948</v>
      </c>
      <c r="K855" s="303">
        <v>0</v>
      </c>
      <c r="L855" s="332" t="s">
        <v>949</v>
      </c>
      <c r="M855" s="268">
        <v>0.6</v>
      </c>
      <c r="N855" s="73" t="s">
        <v>43</v>
      </c>
      <c r="O855" s="175">
        <v>0.25</v>
      </c>
      <c r="P855" s="176">
        <v>0.5</v>
      </c>
      <c r="Q855" s="176">
        <v>0.6</v>
      </c>
      <c r="R855" s="178">
        <v>1</v>
      </c>
      <c r="S855" s="6">
        <f t="shared" ref="S855" si="3605">SUM(O855:O855)*M855</f>
        <v>0.15</v>
      </c>
      <c r="T855" s="7">
        <f t="shared" ref="T855" si="3606">SUM(P855:P855)*M855</f>
        <v>0.3</v>
      </c>
      <c r="U855" s="7">
        <f t="shared" ref="U855" si="3607">SUM(Q855:Q855)*M855</f>
        <v>0.36</v>
      </c>
      <c r="V855" s="7">
        <f t="shared" ref="V855" si="3608">SUM(R855:R855)*M855</f>
        <v>0.6</v>
      </c>
      <c r="W855" s="101">
        <f t="shared" si="3554"/>
        <v>0.6</v>
      </c>
      <c r="X855" s="229">
        <f>+S856+S858</f>
        <v>0</v>
      </c>
      <c r="Y855" s="229">
        <f>+T856+T858</f>
        <v>0</v>
      </c>
      <c r="Z855" s="229">
        <f>+U856+U858</f>
        <v>0</v>
      </c>
      <c r="AA855" s="229">
        <f>+V856+V858</f>
        <v>0</v>
      </c>
      <c r="AB855" s="231">
        <f>+W856+W858</f>
        <v>0</v>
      </c>
      <c r="AC855" s="658"/>
      <c r="AD855" s="622" t="s">
        <v>950</v>
      </c>
      <c r="AE855" s="266" t="str">
        <f t="shared" ref="AE855" si="3609">+IF(O856&gt;O855,"SUPERADA",IF(O856=O855,"EQUILIBRADA",IF(O856&lt;O855,"PARA MEJORAR")))</f>
        <v>PARA MEJORAR</v>
      </c>
      <c r="AF855" s="266" t="str">
        <f>IF(COUNTIF(AE855:AE858,"PARA MEJORAR")&gt;=1,"PARA MEJORAR","BIEN")</f>
        <v>PARA MEJORAR</v>
      </c>
      <c r="AG855" s="266" t="str">
        <f>IF(COUNTIF(AF855:AF858,"PARA MEJORAR")&gt;=1,"PARA MEJORAR","BIEN")</f>
        <v>PARA MEJORAR</v>
      </c>
      <c r="AH855" s="377"/>
      <c r="AI855" s="653"/>
      <c r="AJ855" s="11"/>
      <c r="AK855" s="12"/>
      <c r="AL855" s="12"/>
      <c r="AM855" s="12"/>
      <c r="AN855" s="12"/>
      <c r="AO855" s="13"/>
    </row>
    <row r="856" spans="1:41" ht="39.950000000000003" customHeight="1" thickBot="1" x14ac:dyDescent="0.25">
      <c r="A856" s="630"/>
      <c r="B856" s="665"/>
      <c r="C856" s="287"/>
      <c r="D856" s="289"/>
      <c r="E856" s="295"/>
      <c r="F856" s="602"/>
      <c r="G856" s="296"/>
      <c r="H856" s="317"/>
      <c r="I856" s="301"/>
      <c r="J856" s="301"/>
      <c r="K856" s="304"/>
      <c r="L856" s="333"/>
      <c r="M856" s="320"/>
      <c r="N856" s="71" t="s">
        <v>49</v>
      </c>
      <c r="O856" s="135">
        <v>0</v>
      </c>
      <c r="P856" s="136">
        <v>0</v>
      </c>
      <c r="Q856" s="136">
        <v>0</v>
      </c>
      <c r="R856" s="139">
        <v>0</v>
      </c>
      <c r="S856" s="9">
        <f t="shared" ref="S856" si="3610">SUM(O856:O856)*M855</f>
        <v>0</v>
      </c>
      <c r="T856" s="10">
        <f t="shared" ref="T856" si="3611">SUM(P856:P856)*M855</f>
        <v>0</v>
      </c>
      <c r="U856" s="10">
        <f t="shared" ref="U856" si="3612">SUM(Q856:Q856)*M855</f>
        <v>0</v>
      </c>
      <c r="V856" s="10">
        <f t="shared" ref="V856" si="3613">SUM(R856:R856)*M855</f>
        <v>0</v>
      </c>
      <c r="W856" s="102">
        <f t="shared" si="3554"/>
        <v>0</v>
      </c>
      <c r="X856" s="230"/>
      <c r="Y856" s="230"/>
      <c r="Z856" s="230"/>
      <c r="AA856" s="230"/>
      <c r="AB856" s="232"/>
      <c r="AC856" s="658"/>
      <c r="AD856" s="591"/>
      <c r="AE856" s="267"/>
      <c r="AF856" s="377"/>
      <c r="AG856" s="377"/>
      <c r="AH856" s="377"/>
      <c r="AI856" s="653"/>
      <c r="AJ856" s="18"/>
      <c r="AK856" s="116"/>
      <c r="AL856" s="116"/>
      <c r="AM856" s="116"/>
      <c r="AN856" s="116"/>
      <c r="AO856" s="19"/>
    </row>
    <row r="857" spans="1:41" ht="39.950000000000003" customHeight="1" x14ac:dyDescent="0.2">
      <c r="A857" s="630"/>
      <c r="B857" s="665"/>
      <c r="C857" s="287"/>
      <c r="D857" s="289"/>
      <c r="E857" s="295"/>
      <c r="F857" s="602"/>
      <c r="G857" s="296"/>
      <c r="H857" s="317"/>
      <c r="I857" s="301"/>
      <c r="J857" s="301"/>
      <c r="K857" s="304"/>
      <c r="L857" s="334" t="s">
        <v>951</v>
      </c>
      <c r="M857" s="320">
        <v>0.4</v>
      </c>
      <c r="N857" s="70" t="s">
        <v>43</v>
      </c>
      <c r="O857" s="194">
        <v>0.25</v>
      </c>
      <c r="P857" s="186">
        <v>0.5</v>
      </c>
      <c r="Q857" s="186">
        <v>0.6</v>
      </c>
      <c r="R857" s="187">
        <v>1</v>
      </c>
      <c r="S857" s="14">
        <f t="shared" ref="S857" si="3614">SUM(O857:O857)*M857</f>
        <v>0.1</v>
      </c>
      <c r="T857" s="15">
        <f t="shared" ref="T857" si="3615">SUM(P857:P857)*M857</f>
        <v>0.2</v>
      </c>
      <c r="U857" s="15">
        <f t="shared" ref="U857" si="3616">SUM(Q857:Q857)*M857</f>
        <v>0.24</v>
      </c>
      <c r="V857" s="15">
        <f t="shared" ref="V857" si="3617">SUM(R857:R857)*M857</f>
        <v>0.4</v>
      </c>
      <c r="W857" s="103">
        <f t="shared" si="3554"/>
        <v>0.4</v>
      </c>
      <c r="X857" s="230"/>
      <c r="Y857" s="230"/>
      <c r="Z857" s="230"/>
      <c r="AA857" s="230"/>
      <c r="AB857" s="232"/>
      <c r="AC857" s="658"/>
      <c r="AD857" s="591"/>
      <c r="AE857" s="266" t="str">
        <f t="shared" ref="AE857" si="3618">+IF(O858&gt;O857,"SUPERADA",IF(O858=O857,"EQUILIBRADA",IF(O858&lt;O857,"PARA MEJORAR")))</f>
        <v>PARA MEJORAR</v>
      </c>
      <c r="AF857" s="377"/>
      <c r="AG857" s="377"/>
      <c r="AH857" s="377"/>
      <c r="AI857" s="653"/>
      <c r="AJ857" s="18"/>
      <c r="AK857" s="116"/>
      <c r="AL857" s="116"/>
      <c r="AM857" s="116"/>
      <c r="AN857" s="116"/>
      <c r="AO857" s="19"/>
    </row>
    <row r="858" spans="1:41" ht="39.950000000000003" customHeight="1" thickBot="1" x14ac:dyDescent="0.25">
      <c r="A858" s="630"/>
      <c r="B858" s="665"/>
      <c r="C858" s="287"/>
      <c r="D858" s="289"/>
      <c r="E858" s="295"/>
      <c r="F858" s="602"/>
      <c r="G858" s="271"/>
      <c r="H858" s="273"/>
      <c r="I858" s="302"/>
      <c r="J858" s="302"/>
      <c r="K858" s="305"/>
      <c r="L858" s="335"/>
      <c r="M858" s="269"/>
      <c r="N858" s="72" t="s">
        <v>49</v>
      </c>
      <c r="O858" s="137">
        <v>0</v>
      </c>
      <c r="P858" s="138">
        <v>0</v>
      </c>
      <c r="Q858" s="138">
        <v>0</v>
      </c>
      <c r="R858" s="140">
        <v>0</v>
      </c>
      <c r="S858" s="20">
        <f t="shared" ref="S858" si="3619">SUM(O858:O858)*M857</f>
        <v>0</v>
      </c>
      <c r="T858" s="21">
        <f t="shared" ref="T858" si="3620">SUM(P858:P858)*M857</f>
        <v>0</v>
      </c>
      <c r="U858" s="21">
        <f t="shared" ref="U858" si="3621">SUM(Q858:Q858)*M857</f>
        <v>0</v>
      </c>
      <c r="V858" s="21">
        <f t="shared" ref="V858" si="3622">SUM(R858:R858)*M857</f>
        <v>0</v>
      </c>
      <c r="W858" s="104">
        <f t="shared" si="3554"/>
        <v>0</v>
      </c>
      <c r="X858" s="233"/>
      <c r="Y858" s="233"/>
      <c r="Z858" s="233"/>
      <c r="AA858" s="233"/>
      <c r="AB858" s="234"/>
      <c r="AC858" s="658"/>
      <c r="AD858" s="591"/>
      <c r="AE858" s="267"/>
      <c r="AF858" s="267"/>
      <c r="AG858" s="377"/>
      <c r="AH858" s="377"/>
      <c r="AI858" s="653"/>
      <c r="AJ858" s="18"/>
      <c r="AK858" s="116"/>
      <c r="AL858" s="116"/>
      <c r="AM858" s="116"/>
      <c r="AN858" s="116"/>
      <c r="AO858" s="19"/>
    </row>
    <row r="859" spans="1:41" ht="39.950000000000003" customHeight="1" x14ac:dyDescent="0.2">
      <c r="A859" s="93"/>
      <c r="B859" s="665"/>
      <c r="C859" s="614">
        <v>61</v>
      </c>
      <c r="D859" s="300" t="s">
        <v>952</v>
      </c>
      <c r="E859" s="294">
        <v>66</v>
      </c>
      <c r="F859" s="601" t="s">
        <v>953</v>
      </c>
      <c r="G859" s="270" t="s">
        <v>954</v>
      </c>
      <c r="H859" s="272">
        <v>123</v>
      </c>
      <c r="I859" s="300" t="s">
        <v>955</v>
      </c>
      <c r="J859" s="300" t="s">
        <v>956</v>
      </c>
      <c r="K859" s="303">
        <v>0</v>
      </c>
      <c r="L859" s="332" t="s">
        <v>957</v>
      </c>
      <c r="M859" s="268">
        <v>0.5</v>
      </c>
      <c r="N859" s="73" t="s">
        <v>43</v>
      </c>
      <c r="O859" s="175">
        <v>0.25</v>
      </c>
      <c r="P859" s="176">
        <v>0.5</v>
      </c>
      <c r="Q859" s="176">
        <v>0.75</v>
      </c>
      <c r="R859" s="178">
        <v>1</v>
      </c>
      <c r="S859" s="6">
        <f t="shared" ref="S859" si="3623">SUM(O859:O859)*M859</f>
        <v>0.125</v>
      </c>
      <c r="T859" s="7">
        <f t="shared" ref="T859" si="3624">SUM(P859:P859)*M859</f>
        <v>0.25</v>
      </c>
      <c r="U859" s="7">
        <f t="shared" ref="U859" si="3625">SUM(Q859:Q859)*M859</f>
        <v>0.375</v>
      </c>
      <c r="V859" s="7">
        <f t="shared" ref="V859" si="3626">SUM(R859:R859)*M859</f>
        <v>0.5</v>
      </c>
      <c r="W859" s="101">
        <f t="shared" si="3554"/>
        <v>0.5</v>
      </c>
      <c r="X859" s="229">
        <f>+S860+S862</f>
        <v>0</v>
      </c>
      <c r="Y859" s="229">
        <f>+T860+T862</f>
        <v>0</v>
      </c>
      <c r="Z859" s="229">
        <f>+U860+U862</f>
        <v>0</v>
      </c>
      <c r="AA859" s="229">
        <f>+V860+V862</f>
        <v>0</v>
      </c>
      <c r="AB859" s="231">
        <f>+W860+W862</f>
        <v>0</v>
      </c>
      <c r="AC859" s="658"/>
      <c r="AD859" s="622" t="s">
        <v>958</v>
      </c>
      <c r="AE859" s="266" t="str">
        <f t="shared" ref="AE859" si="3627">+IF(O860&gt;O859,"SUPERADA",IF(O860=O859,"EQUILIBRADA",IF(O860&lt;O859,"PARA MEJORAR")))</f>
        <v>PARA MEJORAR</v>
      </c>
      <c r="AF859" s="266" t="str">
        <f>IF(COUNTIF(AE859:AE862,"PARA MEJORAR")&gt;=1,"PARA MEJORAR","BIEN")</f>
        <v>PARA MEJORAR</v>
      </c>
      <c r="AG859" s="266" t="str">
        <f>IF(COUNTIF(AF859:AF862,"PARA MEJORAR")&gt;=1,"PARA MEJORAR","BIEN")</f>
        <v>PARA MEJORAR</v>
      </c>
      <c r="AH859" s="377"/>
      <c r="AI859" s="653"/>
      <c r="AJ859" s="11"/>
      <c r="AK859" s="12"/>
      <c r="AL859" s="12"/>
      <c r="AM859" s="12"/>
      <c r="AN859" s="12"/>
      <c r="AO859" s="13"/>
    </row>
    <row r="860" spans="1:41" ht="39.950000000000003" customHeight="1" thickBot="1" x14ac:dyDescent="0.25">
      <c r="A860" s="93"/>
      <c r="B860" s="665"/>
      <c r="C860" s="615"/>
      <c r="D860" s="301"/>
      <c r="E860" s="295"/>
      <c r="F860" s="602"/>
      <c r="G860" s="296"/>
      <c r="H860" s="317"/>
      <c r="I860" s="301"/>
      <c r="J860" s="301"/>
      <c r="K860" s="304"/>
      <c r="L860" s="333"/>
      <c r="M860" s="320"/>
      <c r="N860" s="71" t="s">
        <v>49</v>
      </c>
      <c r="O860" s="135">
        <v>0</v>
      </c>
      <c r="P860" s="136">
        <v>0</v>
      </c>
      <c r="Q860" s="136">
        <v>0</v>
      </c>
      <c r="R860" s="139">
        <v>0</v>
      </c>
      <c r="S860" s="9">
        <f t="shared" ref="S860" si="3628">SUM(O860:O860)*M859</f>
        <v>0</v>
      </c>
      <c r="T860" s="10">
        <f t="shared" ref="T860" si="3629">SUM(P860:P860)*M859</f>
        <v>0</v>
      </c>
      <c r="U860" s="10">
        <f t="shared" ref="U860" si="3630">SUM(Q860:Q860)*M859</f>
        <v>0</v>
      </c>
      <c r="V860" s="10">
        <f t="shared" ref="V860" si="3631">SUM(R860:R860)*M859</f>
        <v>0</v>
      </c>
      <c r="W860" s="102">
        <f t="shared" si="3554"/>
        <v>0</v>
      </c>
      <c r="X860" s="230"/>
      <c r="Y860" s="230"/>
      <c r="Z860" s="230"/>
      <c r="AA860" s="230"/>
      <c r="AB860" s="232"/>
      <c r="AC860" s="658"/>
      <c r="AD860" s="591"/>
      <c r="AE860" s="267"/>
      <c r="AF860" s="377"/>
      <c r="AG860" s="377"/>
      <c r="AH860" s="377"/>
      <c r="AI860" s="653"/>
      <c r="AJ860" s="18"/>
      <c r="AK860" s="116"/>
      <c r="AL860" s="116"/>
      <c r="AM860" s="116"/>
      <c r="AN860" s="116"/>
      <c r="AO860" s="19"/>
    </row>
    <row r="861" spans="1:41" ht="39.950000000000003" customHeight="1" x14ac:dyDescent="0.2">
      <c r="A861" s="93"/>
      <c r="B861" s="665"/>
      <c r="C861" s="615"/>
      <c r="D861" s="301"/>
      <c r="E861" s="295"/>
      <c r="F861" s="602"/>
      <c r="G861" s="296"/>
      <c r="H861" s="317"/>
      <c r="I861" s="301"/>
      <c r="J861" s="301"/>
      <c r="K861" s="304"/>
      <c r="L861" s="334" t="s">
        <v>959</v>
      </c>
      <c r="M861" s="320">
        <v>0.5</v>
      </c>
      <c r="N861" s="70" t="s">
        <v>43</v>
      </c>
      <c r="O861" s="194">
        <v>0</v>
      </c>
      <c r="P861" s="186">
        <v>0</v>
      </c>
      <c r="Q861" s="186">
        <v>0.5</v>
      </c>
      <c r="R861" s="187">
        <v>1</v>
      </c>
      <c r="S861" s="14">
        <f t="shared" ref="S861" si="3632">SUM(O861:O861)*M861</f>
        <v>0</v>
      </c>
      <c r="T861" s="15">
        <f t="shared" ref="T861" si="3633">SUM(P861:P861)*M861</f>
        <v>0</v>
      </c>
      <c r="U861" s="15">
        <f t="shared" ref="U861" si="3634">SUM(Q861:Q861)*M861</f>
        <v>0.25</v>
      </c>
      <c r="V861" s="15">
        <f t="shared" ref="V861" si="3635">SUM(R861:R861)*M861</f>
        <v>0.5</v>
      </c>
      <c r="W861" s="103">
        <f t="shared" si="3554"/>
        <v>0.5</v>
      </c>
      <c r="X861" s="230"/>
      <c r="Y861" s="230"/>
      <c r="Z861" s="230"/>
      <c r="AA861" s="230"/>
      <c r="AB861" s="232"/>
      <c r="AC861" s="658"/>
      <c r="AD861" s="591"/>
      <c r="AE861" s="266" t="str">
        <f t="shared" ref="AE861" si="3636">+IF(O862&gt;O861,"SUPERADA",IF(O862=O861,"EQUILIBRADA",IF(O862&lt;O861,"PARA MEJORAR")))</f>
        <v>EQUILIBRADA</v>
      </c>
      <c r="AF861" s="377"/>
      <c r="AG861" s="377"/>
      <c r="AH861" s="377"/>
      <c r="AI861" s="653"/>
      <c r="AJ861" s="18"/>
      <c r="AK861" s="116"/>
      <c r="AL861" s="116"/>
      <c r="AM861" s="116"/>
      <c r="AN861" s="116"/>
      <c r="AO861" s="19"/>
    </row>
    <row r="862" spans="1:41" ht="39.950000000000003" customHeight="1" thickBot="1" x14ac:dyDescent="0.25">
      <c r="A862" s="93"/>
      <c r="B862" s="665"/>
      <c r="C862" s="616"/>
      <c r="D862" s="302"/>
      <c r="E862" s="617"/>
      <c r="F862" s="625"/>
      <c r="G862" s="271"/>
      <c r="H862" s="273"/>
      <c r="I862" s="302"/>
      <c r="J862" s="302"/>
      <c r="K862" s="305"/>
      <c r="L862" s="335"/>
      <c r="M862" s="269"/>
      <c r="N862" s="72" t="s">
        <v>49</v>
      </c>
      <c r="O862" s="137">
        <v>0</v>
      </c>
      <c r="P862" s="138">
        <v>0</v>
      </c>
      <c r="Q862" s="138">
        <v>0</v>
      </c>
      <c r="R862" s="140">
        <v>0</v>
      </c>
      <c r="S862" s="20">
        <f t="shared" ref="S862" si="3637">SUM(O862:O862)*M861</f>
        <v>0</v>
      </c>
      <c r="T862" s="21">
        <f t="shared" ref="T862" si="3638">SUM(P862:P862)*M861</f>
        <v>0</v>
      </c>
      <c r="U862" s="21">
        <f t="shared" ref="U862" si="3639">SUM(Q862:Q862)*M861</f>
        <v>0</v>
      </c>
      <c r="V862" s="21">
        <f t="shared" ref="V862" si="3640">SUM(R862:R862)*M861</f>
        <v>0</v>
      </c>
      <c r="W862" s="104">
        <f t="shared" si="3554"/>
        <v>0</v>
      </c>
      <c r="X862" s="233"/>
      <c r="Y862" s="233"/>
      <c r="Z862" s="233"/>
      <c r="AA862" s="233"/>
      <c r="AB862" s="234"/>
      <c r="AC862" s="658"/>
      <c r="AD862" s="592"/>
      <c r="AE862" s="267"/>
      <c r="AF862" s="267"/>
      <c r="AG862" s="267"/>
      <c r="AH862" s="377"/>
      <c r="AI862" s="653"/>
      <c r="AJ862" s="18"/>
      <c r="AK862" s="116"/>
      <c r="AL862" s="116"/>
      <c r="AM862" s="116"/>
      <c r="AN862" s="116"/>
      <c r="AO862" s="19"/>
    </row>
    <row r="863" spans="1:41" ht="39.950000000000003" customHeight="1" x14ac:dyDescent="0.2">
      <c r="A863" s="595"/>
      <c r="B863" s="665"/>
      <c r="C863" s="286">
        <v>62</v>
      </c>
      <c r="D863" s="288" t="s">
        <v>960</v>
      </c>
      <c r="E863" s="294">
        <v>67</v>
      </c>
      <c r="F863" s="601" t="s">
        <v>961</v>
      </c>
      <c r="G863" s="270" t="s">
        <v>962</v>
      </c>
      <c r="H863" s="272">
        <v>124</v>
      </c>
      <c r="I863" s="300" t="s">
        <v>963</v>
      </c>
      <c r="J863" s="300" t="s">
        <v>964</v>
      </c>
      <c r="K863" s="303">
        <v>0</v>
      </c>
      <c r="L863" s="332" t="s">
        <v>965</v>
      </c>
      <c r="M863" s="268">
        <v>0.05</v>
      </c>
      <c r="N863" s="73" t="s">
        <v>43</v>
      </c>
      <c r="O863" s="175">
        <v>0.25</v>
      </c>
      <c r="P863" s="176">
        <v>0.5</v>
      </c>
      <c r="Q863" s="176">
        <v>1</v>
      </c>
      <c r="R863" s="178">
        <v>1</v>
      </c>
      <c r="S863" s="6">
        <f t="shared" ref="S863" si="3641">SUM(O863:O863)*M863</f>
        <v>1.2500000000000001E-2</v>
      </c>
      <c r="T863" s="7">
        <f t="shared" ref="T863" si="3642">SUM(P863:P863)*M863</f>
        <v>2.5000000000000001E-2</v>
      </c>
      <c r="U863" s="7">
        <f t="shared" ref="U863" si="3643">SUM(Q863:Q863)*M863</f>
        <v>0.05</v>
      </c>
      <c r="V863" s="7">
        <f t="shared" ref="V863" si="3644">SUM(R863:R863)*M863</f>
        <v>0.05</v>
      </c>
      <c r="W863" s="101">
        <f t="shared" si="3554"/>
        <v>0.05</v>
      </c>
      <c r="X863" s="229">
        <f>+S864+S866+S868</f>
        <v>0</v>
      </c>
      <c r="Y863" s="229">
        <f>+T864+T866+T868</f>
        <v>0</v>
      </c>
      <c r="Z863" s="229">
        <f>+U864+U866+U868</f>
        <v>0</v>
      </c>
      <c r="AA863" s="229">
        <f>+V864+V866+V868</f>
        <v>0</v>
      </c>
      <c r="AB863" s="231">
        <f>+W864+W866+W868</f>
        <v>0</v>
      </c>
      <c r="AC863" s="658"/>
      <c r="AD863" s="622" t="s">
        <v>966</v>
      </c>
      <c r="AE863" s="266" t="str">
        <f t="shared" ref="AE863" si="3645">+IF(O864&gt;O863,"SUPERADA",IF(O864=O863,"EQUILIBRADA",IF(O864&lt;O863,"PARA MEJORAR")))</f>
        <v>PARA MEJORAR</v>
      </c>
      <c r="AF863" s="266" t="str">
        <f>IF(COUNTIF(AE863:AE868,"PARA MEJORAR")&gt;=1,"PARA MEJORAR","BIEN")</f>
        <v>PARA MEJORAR</v>
      </c>
      <c r="AG863" s="266" t="str">
        <f>IF(COUNTIF(AF863:AF868,"PARA MEJORAR")&gt;=1,"PARA MEJORAR","BIEN")</f>
        <v>PARA MEJORAR</v>
      </c>
      <c r="AH863" s="377"/>
      <c r="AI863" s="653"/>
      <c r="AJ863" s="11"/>
      <c r="AK863" s="12"/>
      <c r="AL863" s="12"/>
      <c r="AM863" s="12"/>
      <c r="AN863" s="12"/>
      <c r="AO863" s="13"/>
    </row>
    <row r="864" spans="1:41" ht="39.950000000000003" customHeight="1" thickBot="1" x14ac:dyDescent="0.25">
      <c r="A864" s="595"/>
      <c r="B864" s="665"/>
      <c r="C864" s="287"/>
      <c r="D864" s="289"/>
      <c r="E864" s="295"/>
      <c r="F864" s="602"/>
      <c r="G864" s="296"/>
      <c r="H864" s="317"/>
      <c r="I864" s="301"/>
      <c r="J864" s="301"/>
      <c r="K864" s="304"/>
      <c r="L864" s="333"/>
      <c r="M864" s="320"/>
      <c r="N864" s="71" t="s">
        <v>49</v>
      </c>
      <c r="O864" s="135">
        <v>0</v>
      </c>
      <c r="P864" s="136">
        <v>0</v>
      </c>
      <c r="Q864" s="136">
        <v>0</v>
      </c>
      <c r="R864" s="139">
        <v>0</v>
      </c>
      <c r="S864" s="9">
        <f t="shared" ref="S864" si="3646">SUM(O864:O864)*M863</f>
        <v>0</v>
      </c>
      <c r="T864" s="10">
        <f t="shared" ref="T864" si="3647">SUM(P864:P864)*M863</f>
        <v>0</v>
      </c>
      <c r="U864" s="10">
        <f t="shared" ref="U864" si="3648">SUM(Q864:Q864)*M863</f>
        <v>0</v>
      </c>
      <c r="V864" s="10">
        <f t="shared" ref="V864" si="3649">SUM(R864:R864)*M863</f>
        <v>0</v>
      </c>
      <c r="W864" s="102">
        <f t="shared" si="3554"/>
        <v>0</v>
      </c>
      <c r="X864" s="230"/>
      <c r="Y864" s="230"/>
      <c r="Z864" s="230"/>
      <c r="AA864" s="230"/>
      <c r="AB864" s="232"/>
      <c r="AC864" s="658"/>
      <c r="AD864" s="591"/>
      <c r="AE864" s="267"/>
      <c r="AF864" s="377"/>
      <c r="AG864" s="377"/>
      <c r="AH864" s="377"/>
      <c r="AI864" s="653"/>
      <c r="AJ864" s="18"/>
      <c r="AK864" s="116"/>
      <c r="AL864" s="116"/>
      <c r="AM864" s="116"/>
      <c r="AN864" s="116"/>
      <c r="AO864" s="19"/>
    </row>
    <row r="865" spans="1:41" ht="39.950000000000003" customHeight="1" x14ac:dyDescent="0.2">
      <c r="A865" s="595"/>
      <c r="B865" s="665"/>
      <c r="C865" s="287"/>
      <c r="D865" s="289"/>
      <c r="E865" s="295"/>
      <c r="F865" s="602"/>
      <c r="G865" s="296"/>
      <c r="H865" s="317"/>
      <c r="I865" s="301"/>
      <c r="J865" s="301"/>
      <c r="K865" s="304"/>
      <c r="L865" s="334" t="s">
        <v>967</v>
      </c>
      <c r="M865" s="320">
        <v>0.35</v>
      </c>
      <c r="N865" s="70" t="s">
        <v>43</v>
      </c>
      <c r="O865" s="194">
        <v>0</v>
      </c>
      <c r="P865" s="186">
        <v>0.25</v>
      </c>
      <c r="Q865" s="186">
        <v>0.5</v>
      </c>
      <c r="R865" s="187">
        <v>1</v>
      </c>
      <c r="S865" s="14">
        <f t="shared" ref="S865" si="3650">SUM(O865:O865)*M865</f>
        <v>0</v>
      </c>
      <c r="T865" s="15">
        <f t="shared" ref="T865" si="3651">SUM(P865:P865)*M865</f>
        <v>8.7499999999999994E-2</v>
      </c>
      <c r="U865" s="15">
        <f t="shared" ref="U865" si="3652">SUM(Q865:Q865)*M865</f>
        <v>0.17499999999999999</v>
      </c>
      <c r="V865" s="15">
        <f t="shared" ref="V865" si="3653">SUM(R865:R865)*M865</f>
        <v>0.35</v>
      </c>
      <c r="W865" s="103">
        <f t="shared" si="3554"/>
        <v>0.35</v>
      </c>
      <c r="X865" s="230"/>
      <c r="Y865" s="230"/>
      <c r="Z865" s="230"/>
      <c r="AA865" s="230"/>
      <c r="AB865" s="232"/>
      <c r="AC865" s="658"/>
      <c r="AD865" s="591"/>
      <c r="AE865" s="266" t="str">
        <f t="shared" ref="AE865" si="3654">+IF(O866&gt;O865,"SUPERADA",IF(O866=O865,"EQUILIBRADA",IF(O866&lt;O865,"PARA MEJORAR")))</f>
        <v>EQUILIBRADA</v>
      </c>
      <c r="AF865" s="377"/>
      <c r="AG865" s="377"/>
      <c r="AH865" s="377"/>
      <c r="AI865" s="653"/>
      <c r="AJ865" s="18"/>
      <c r="AK865" s="116"/>
      <c r="AL865" s="116"/>
      <c r="AM865" s="116"/>
      <c r="AN865" s="116"/>
      <c r="AO865" s="19"/>
    </row>
    <row r="866" spans="1:41" ht="39.950000000000003" customHeight="1" thickBot="1" x14ac:dyDescent="0.25">
      <c r="A866" s="595"/>
      <c r="B866" s="665"/>
      <c r="C866" s="287"/>
      <c r="D866" s="289"/>
      <c r="E866" s="295"/>
      <c r="F866" s="602"/>
      <c r="G866" s="296"/>
      <c r="H866" s="317"/>
      <c r="I866" s="301"/>
      <c r="J866" s="301"/>
      <c r="K866" s="304"/>
      <c r="L866" s="333"/>
      <c r="M866" s="320"/>
      <c r="N866" s="71" t="s">
        <v>49</v>
      </c>
      <c r="O866" s="135">
        <v>0</v>
      </c>
      <c r="P866" s="136">
        <v>0</v>
      </c>
      <c r="Q866" s="136">
        <v>0</v>
      </c>
      <c r="R866" s="139">
        <v>0</v>
      </c>
      <c r="S866" s="9">
        <f t="shared" ref="S866" si="3655">SUM(O866:O866)*M865</f>
        <v>0</v>
      </c>
      <c r="T866" s="10">
        <f t="shared" ref="T866" si="3656">SUM(P866:P866)*M865</f>
        <v>0</v>
      </c>
      <c r="U866" s="10">
        <f t="shared" ref="U866" si="3657">SUM(Q866:Q866)*M865</f>
        <v>0</v>
      </c>
      <c r="V866" s="10">
        <f t="shared" ref="V866" si="3658">SUM(R866:R866)*M865</f>
        <v>0</v>
      </c>
      <c r="W866" s="102">
        <f t="shared" si="3554"/>
        <v>0</v>
      </c>
      <c r="X866" s="230"/>
      <c r="Y866" s="230"/>
      <c r="Z866" s="230"/>
      <c r="AA866" s="230"/>
      <c r="AB866" s="232"/>
      <c r="AC866" s="658"/>
      <c r="AD866" s="591"/>
      <c r="AE866" s="267"/>
      <c r="AF866" s="377"/>
      <c r="AG866" s="377"/>
      <c r="AH866" s="377"/>
      <c r="AI866" s="653"/>
      <c r="AJ866" s="18"/>
      <c r="AK866" s="116"/>
      <c r="AL866" s="116"/>
      <c r="AM866" s="116"/>
      <c r="AN866" s="116"/>
      <c r="AO866" s="19"/>
    </row>
    <row r="867" spans="1:41" ht="39.950000000000003" customHeight="1" x14ac:dyDescent="0.2">
      <c r="A867" s="595"/>
      <c r="B867" s="665"/>
      <c r="C867" s="287"/>
      <c r="D867" s="289"/>
      <c r="E867" s="295"/>
      <c r="F867" s="602"/>
      <c r="G867" s="296"/>
      <c r="H867" s="317"/>
      <c r="I867" s="301"/>
      <c r="J867" s="301"/>
      <c r="K867" s="304"/>
      <c r="L867" s="334" t="s">
        <v>968</v>
      </c>
      <c r="M867" s="320">
        <v>0.6</v>
      </c>
      <c r="N867" s="70" t="s">
        <v>43</v>
      </c>
      <c r="O867" s="194">
        <v>0</v>
      </c>
      <c r="P867" s="186">
        <v>0.1</v>
      </c>
      <c r="Q867" s="186">
        <v>0.3</v>
      </c>
      <c r="R867" s="187">
        <v>1</v>
      </c>
      <c r="S867" s="14">
        <f t="shared" ref="S867" si="3659">SUM(O867:O867)*M867</f>
        <v>0</v>
      </c>
      <c r="T867" s="15">
        <f t="shared" ref="T867" si="3660">SUM(P867:P867)*M867</f>
        <v>0.06</v>
      </c>
      <c r="U867" s="15">
        <f t="shared" ref="U867" si="3661">SUM(Q867:Q867)*M867</f>
        <v>0.18</v>
      </c>
      <c r="V867" s="15">
        <f t="shared" ref="V867" si="3662">SUM(R867:R867)*M867</f>
        <v>0.6</v>
      </c>
      <c r="W867" s="103">
        <f t="shared" si="3554"/>
        <v>0.6</v>
      </c>
      <c r="X867" s="230"/>
      <c r="Y867" s="230"/>
      <c r="Z867" s="230"/>
      <c r="AA867" s="230"/>
      <c r="AB867" s="232"/>
      <c r="AC867" s="658"/>
      <c r="AD867" s="591"/>
      <c r="AE867" s="266" t="str">
        <f t="shared" ref="AE867" si="3663">+IF(O868&gt;O867,"SUPERADA",IF(O868=O867,"EQUILIBRADA",IF(O868&lt;O867,"PARA MEJORAR")))</f>
        <v>EQUILIBRADA</v>
      </c>
      <c r="AF867" s="377"/>
      <c r="AG867" s="377"/>
      <c r="AH867" s="377"/>
      <c r="AI867" s="653"/>
      <c r="AJ867" s="18"/>
      <c r="AK867" s="116"/>
      <c r="AL867" s="116"/>
      <c r="AM867" s="116"/>
      <c r="AN867" s="116"/>
      <c r="AO867" s="19"/>
    </row>
    <row r="868" spans="1:41" ht="39.950000000000003" customHeight="1" thickBot="1" x14ac:dyDescent="0.25">
      <c r="A868" s="595"/>
      <c r="B868" s="665"/>
      <c r="C868" s="621"/>
      <c r="D868" s="290"/>
      <c r="E868" s="617"/>
      <c r="F868" s="625"/>
      <c r="G868" s="271"/>
      <c r="H868" s="273"/>
      <c r="I868" s="302"/>
      <c r="J868" s="302"/>
      <c r="K868" s="305"/>
      <c r="L868" s="335"/>
      <c r="M868" s="269"/>
      <c r="N868" s="72" t="s">
        <v>49</v>
      </c>
      <c r="O868" s="137">
        <v>0</v>
      </c>
      <c r="P868" s="138">
        <v>0</v>
      </c>
      <c r="Q868" s="138">
        <v>0</v>
      </c>
      <c r="R868" s="140">
        <v>0</v>
      </c>
      <c r="S868" s="20">
        <f t="shared" ref="S868" si="3664">SUM(O868:O868)*M867</f>
        <v>0</v>
      </c>
      <c r="T868" s="21">
        <f t="shared" ref="T868" si="3665">SUM(P868:P868)*M867</f>
        <v>0</v>
      </c>
      <c r="U868" s="21">
        <f t="shared" ref="U868" si="3666">SUM(Q868:Q868)*M867</f>
        <v>0</v>
      </c>
      <c r="V868" s="21">
        <f t="shared" ref="V868" si="3667">SUM(R868:R868)*M867</f>
        <v>0</v>
      </c>
      <c r="W868" s="104">
        <f t="shared" si="3554"/>
        <v>0</v>
      </c>
      <c r="X868" s="233"/>
      <c r="Y868" s="233"/>
      <c r="Z868" s="233"/>
      <c r="AA868" s="233"/>
      <c r="AB868" s="234"/>
      <c r="AC868" s="658"/>
      <c r="AD868" s="592"/>
      <c r="AE868" s="267"/>
      <c r="AF868" s="267"/>
      <c r="AG868" s="267"/>
      <c r="AH868" s="377"/>
      <c r="AI868" s="653"/>
      <c r="AJ868" s="18"/>
      <c r="AK868" s="116"/>
      <c r="AL868" s="116"/>
      <c r="AM868" s="116"/>
      <c r="AN868" s="116"/>
      <c r="AO868" s="19"/>
    </row>
    <row r="869" spans="1:41" ht="39.950000000000003" customHeight="1" x14ac:dyDescent="0.2">
      <c r="A869" s="595"/>
      <c r="B869" s="665"/>
      <c r="C869" s="286">
        <v>63</v>
      </c>
      <c r="D869" s="288" t="s">
        <v>969</v>
      </c>
      <c r="E869" s="294">
        <v>68</v>
      </c>
      <c r="F869" s="618" t="s">
        <v>970</v>
      </c>
      <c r="G869" s="270" t="s">
        <v>971</v>
      </c>
      <c r="H869" s="272">
        <v>125</v>
      </c>
      <c r="I869" s="300" t="s">
        <v>972</v>
      </c>
      <c r="J869" s="300" t="s">
        <v>973</v>
      </c>
      <c r="K869" s="303">
        <v>0</v>
      </c>
      <c r="L869" s="332" t="s">
        <v>974</v>
      </c>
      <c r="M869" s="268">
        <v>0.2</v>
      </c>
      <c r="N869" s="73" t="s">
        <v>43</v>
      </c>
      <c r="O869" s="175">
        <v>1</v>
      </c>
      <c r="P869" s="176">
        <v>1</v>
      </c>
      <c r="Q869" s="176">
        <v>1</v>
      </c>
      <c r="R869" s="178">
        <v>1</v>
      </c>
      <c r="S869" s="6">
        <f t="shared" ref="S869" si="3668">SUM(O869:O869)*M869</f>
        <v>0.2</v>
      </c>
      <c r="T869" s="7">
        <f t="shared" ref="T869" si="3669">SUM(P869:P869)*M869</f>
        <v>0.2</v>
      </c>
      <c r="U869" s="7">
        <f t="shared" ref="U869" si="3670">SUM(Q869:Q869)*M869</f>
        <v>0.2</v>
      </c>
      <c r="V869" s="7">
        <f t="shared" ref="V869" si="3671">SUM(R869:R869)*M869</f>
        <v>0.2</v>
      </c>
      <c r="W869" s="101">
        <f t="shared" si="3554"/>
        <v>0.2</v>
      </c>
      <c r="X869" s="229">
        <f>+S870+S872+S874+S876+S878</f>
        <v>0</v>
      </c>
      <c r="Y869" s="229">
        <f>+T870+T872+T874+T876+T878</f>
        <v>0</v>
      </c>
      <c r="Z869" s="229">
        <f>+U870+U872+U874+U876+U878</f>
        <v>0</v>
      </c>
      <c r="AA869" s="229">
        <f>+V870+V872+V874+V876+V878</f>
        <v>0</v>
      </c>
      <c r="AB869" s="231">
        <f>+W870+W872+W874+W876+W878</f>
        <v>0</v>
      </c>
      <c r="AC869" s="658"/>
      <c r="AD869" s="622" t="s">
        <v>975</v>
      </c>
      <c r="AE869" s="266" t="str">
        <f t="shared" ref="AE869" si="3672">+IF(O870&gt;O869,"SUPERADA",IF(O870=O869,"EQUILIBRADA",IF(O870&lt;O869,"PARA MEJORAR")))</f>
        <v>PARA MEJORAR</v>
      </c>
      <c r="AF869" s="266" t="str">
        <f>IF(COUNTIF(AE869:AE878,"PARA MEJORAR")&gt;=1,"PARA MEJORAR","BIEN")</f>
        <v>PARA MEJORAR</v>
      </c>
      <c r="AG869" s="266" t="str">
        <f>IF(COUNTIF(AF869:AF878,"PARA MEJORAR")&gt;=1,"PARA MEJORAR","BIEN")</f>
        <v>PARA MEJORAR</v>
      </c>
      <c r="AH869" s="377"/>
      <c r="AI869" s="653"/>
      <c r="AJ869" s="11"/>
      <c r="AK869" s="12"/>
      <c r="AL869" s="12"/>
      <c r="AM869" s="12"/>
      <c r="AN869" s="12"/>
      <c r="AO869" s="13"/>
    </row>
    <row r="870" spans="1:41" ht="39.950000000000003" customHeight="1" thickBot="1" x14ac:dyDescent="0.25">
      <c r="A870" s="595"/>
      <c r="B870" s="665"/>
      <c r="C870" s="287"/>
      <c r="D870" s="289"/>
      <c r="E870" s="295"/>
      <c r="F870" s="619"/>
      <c r="G870" s="296"/>
      <c r="H870" s="317"/>
      <c r="I870" s="301"/>
      <c r="J870" s="301"/>
      <c r="K870" s="304"/>
      <c r="L870" s="333"/>
      <c r="M870" s="320"/>
      <c r="N870" s="71" t="s">
        <v>49</v>
      </c>
      <c r="O870" s="135">
        <v>0</v>
      </c>
      <c r="P870" s="136">
        <v>0</v>
      </c>
      <c r="Q870" s="136">
        <v>0</v>
      </c>
      <c r="R870" s="139">
        <v>0</v>
      </c>
      <c r="S870" s="9">
        <f t="shared" ref="S870" si="3673">SUM(O870:O870)*M869</f>
        <v>0</v>
      </c>
      <c r="T870" s="10">
        <f t="shared" ref="T870" si="3674">SUM(P870:P870)*M869</f>
        <v>0</v>
      </c>
      <c r="U870" s="10">
        <f t="shared" ref="U870" si="3675">SUM(Q870:Q870)*M869</f>
        <v>0</v>
      </c>
      <c r="V870" s="10">
        <f t="shared" ref="V870" si="3676">SUM(R870:R870)*M869</f>
        <v>0</v>
      </c>
      <c r="W870" s="102">
        <f t="shared" si="3554"/>
        <v>0</v>
      </c>
      <c r="X870" s="230"/>
      <c r="Y870" s="230"/>
      <c r="Z870" s="230"/>
      <c r="AA870" s="230"/>
      <c r="AB870" s="232"/>
      <c r="AC870" s="658"/>
      <c r="AD870" s="591"/>
      <c r="AE870" s="267"/>
      <c r="AF870" s="377"/>
      <c r="AG870" s="377"/>
      <c r="AH870" s="377"/>
      <c r="AI870" s="653"/>
      <c r="AJ870" s="18"/>
      <c r="AK870" s="116"/>
      <c r="AL870" s="116"/>
      <c r="AM870" s="116"/>
      <c r="AN870" s="116"/>
      <c r="AO870" s="19"/>
    </row>
    <row r="871" spans="1:41" ht="39.950000000000003" customHeight="1" x14ac:dyDescent="0.2">
      <c r="A871" s="595"/>
      <c r="B871" s="665"/>
      <c r="C871" s="287"/>
      <c r="D871" s="289"/>
      <c r="E871" s="295"/>
      <c r="F871" s="619"/>
      <c r="G871" s="296"/>
      <c r="H871" s="317"/>
      <c r="I871" s="301"/>
      <c r="J871" s="301"/>
      <c r="K871" s="331"/>
      <c r="L871" s="334" t="s">
        <v>976</v>
      </c>
      <c r="M871" s="320">
        <v>0.15</v>
      </c>
      <c r="N871" s="70" t="s">
        <v>43</v>
      </c>
      <c r="O871" s="194">
        <v>0</v>
      </c>
      <c r="P871" s="186">
        <v>0.5</v>
      </c>
      <c r="Q871" s="186">
        <v>0.5</v>
      </c>
      <c r="R871" s="187">
        <v>1</v>
      </c>
      <c r="S871" s="14">
        <f t="shared" ref="S871" si="3677">SUM(O871:O871)*M871</f>
        <v>0</v>
      </c>
      <c r="T871" s="15">
        <f t="shared" ref="T871" si="3678">SUM(P871:P871)*M871</f>
        <v>7.4999999999999997E-2</v>
      </c>
      <c r="U871" s="15">
        <f t="shared" ref="U871" si="3679">SUM(Q871:Q871)*M871</f>
        <v>7.4999999999999997E-2</v>
      </c>
      <c r="V871" s="15">
        <f t="shared" ref="V871" si="3680">SUM(R871:R871)*M871</f>
        <v>0.15</v>
      </c>
      <c r="W871" s="103">
        <f t="shared" si="3554"/>
        <v>0.15</v>
      </c>
      <c r="X871" s="230"/>
      <c r="Y871" s="230"/>
      <c r="Z871" s="230"/>
      <c r="AA871" s="230"/>
      <c r="AB871" s="232"/>
      <c r="AC871" s="658"/>
      <c r="AD871" s="591"/>
      <c r="AE871" s="266" t="str">
        <f t="shared" ref="AE871" si="3681">+IF(O872&gt;O871,"SUPERADA",IF(O872=O871,"EQUILIBRADA",IF(O872&lt;O871,"PARA MEJORAR")))</f>
        <v>EQUILIBRADA</v>
      </c>
      <c r="AF871" s="377"/>
      <c r="AG871" s="377"/>
      <c r="AH871" s="377"/>
      <c r="AI871" s="653"/>
      <c r="AJ871" s="18"/>
      <c r="AK871" s="116"/>
      <c r="AL871" s="116"/>
      <c r="AM871" s="116"/>
      <c r="AN871" s="116"/>
      <c r="AO871" s="19"/>
    </row>
    <row r="872" spans="1:41" ht="39.950000000000003" customHeight="1" thickBot="1" x14ac:dyDescent="0.25">
      <c r="A872" s="595"/>
      <c r="B872" s="665"/>
      <c r="C872" s="287"/>
      <c r="D872" s="289"/>
      <c r="E872" s="295"/>
      <c r="F872" s="619"/>
      <c r="G872" s="296"/>
      <c r="H872" s="317"/>
      <c r="I872" s="301"/>
      <c r="J872" s="301"/>
      <c r="K872" s="331"/>
      <c r="L872" s="333"/>
      <c r="M872" s="320"/>
      <c r="N872" s="71" t="s">
        <v>49</v>
      </c>
      <c r="O872" s="135">
        <v>0</v>
      </c>
      <c r="P872" s="136">
        <v>0</v>
      </c>
      <c r="Q872" s="136">
        <v>0</v>
      </c>
      <c r="R872" s="139">
        <v>0</v>
      </c>
      <c r="S872" s="9">
        <f t="shared" ref="S872" si="3682">SUM(O872:O872)*M871</f>
        <v>0</v>
      </c>
      <c r="T872" s="10">
        <f t="shared" ref="T872" si="3683">SUM(P872:P872)*M871</f>
        <v>0</v>
      </c>
      <c r="U872" s="10">
        <f t="shared" ref="U872" si="3684">SUM(Q872:Q872)*M871</f>
        <v>0</v>
      </c>
      <c r="V872" s="10">
        <f t="shared" ref="V872" si="3685">SUM(R872:R872)*M871</f>
        <v>0</v>
      </c>
      <c r="W872" s="102">
        <f t="shared" si="3554"/>
        <v>0</v>
      </c>
      <c r="X872" s="230"/>
      <c r="Y872" s="230"/>
      <c r="Z872" s="230"/>
      <c r="AA872" s="230"/>
      <c r="AB872" s="232"/>
      <c r="AC872" s="658"/>
      <c r="AD872" s="591"/>
      <c r="AE872" s="267"/>
      <c r="AF872" s="377"/>
      <c r="AG872" s="377"/>
      <c r="AH872" s="377"/>
      <c r="AI872" s="653"/>
      <c r="AJ872" s="18"/>
      <c r="AK872" s="116"/>
      <c r="AL872" s="116"/>
      <c r="AM872" s="116"/>
      <c r="AN872" s="116"/>
      <c r="AO872" s="19"/>
    </row>
    <row r="873" spans="1:41" ht="39.950000000000003" customHeight="1" x14ac:dyDescent="0.2">
      <c r="A873" s="595"/>
      <c r="B873" s="665"/>
      <c r="C873" s="287"/>
      <c r="D873" s="289"/>
      <c r="E873" s="295"/>
      <c r="F873" s="619"/>
      <c r="G873" s="296"/>
      <c r="H873" s="317"/>
      <c r="I873" s="301"/>
      <c r="J873" s="301"/>
      <c r="K873" s="331"/>
      <c r="L873" s="334" t="s">
        <v>977</v>
      </c>
      <c r="M873" s="320">
        <v>0.15</v>
      </c>
      <c r="N873" s="70" t="s">
        <v>43</v>
      </c>
      <c r="O873" s="194">
        <v>0</v>
      </c>
      <c r="P873" s="186">
        <v>0.5</v>
      </c>
      <c r="Q873" s="186">
        <v>0.5</v>
      </c>
      <c r="R873" s="187">
        <v>1</v>
      </c>
      <c r="S873" s="14">
        <f t="shared" ref="S873" si="3686">SUM(O873:O873)*M873</f>
        <v>0</v>
      </c>
      <c r="T873" s="15">
        <f t="shared" ref="T873" si="3687">SUM(P873:P873)*M873</f>
        <v>7.4999999999999997E-2</v>
      </c>
      <c r="U873" s="15">
        <f t="shared" ref="U873" si="3688">SUM(Q873:Q873)*M873</f>
        <v>7.4999999999999997E-2</v>
      </c>
      <c r="V873" s="15">
        <f t="shared" ref="V873" si="3689">SUM(R873:R873)*M873</f>
        <v>0.15</v>
      </c>
      <c r="W873" s="103">
        <f t="shared" si="3554"/>
        <v>0.15</v>
      </c>
      <c r="X873" s="230"/>
      <c r="Y873" s="230"/>
      <c r="Z873" s="230"/>
      <c r="AA873" s="230"/>
      <c r="AB873" s="232"/>
      <c r="AC873" s="658"/>
      <c r="AD873" s="591"/>
      <c r="AE873" s="266" t="str">
        <f t="shared" ref="AE873" si="3690">+IF(O874&gt;O873,"SUPERADA",IF(O874=O873,"EQUILIBRADA",IF(O874&lt;O873,"PARA MEJORAR")))</f>
        <v>EQUILIBRADA</v>
      </c>
      <c r="AF873" s="377"/>
      <c r="AG873" s="377"/>
      <c r="AH873" s="377"/>
      <c r="AI873" s="653"/>
      <c r="AJ873" s="18"/>
      <c r="AK873" s="116"/>
      <c r="AL873" s="116"/>
      <c r="AM873" s="116"/>
      <c r="AN873" s="116"/>
      <c r="AO873" s="19"/>
    </row>
    <row r="874" spans="1:41" ht="39.950000000000003" customHeight="1" thickBot="1" x14ac:dyDescent="0.25">
      <c r="A874" s="595"/>
      <c r="B874" s="665"/>
      <c r="C874" s="287"/>
      <c r="D874" s="289"/>
      <c r="E874" s="295"/>
      <c r="F874" s="619"/>
      <c r="G874" s="296"/>
      <c r="H874" s="317"/>
      <c r="I874" s="301"/>
      <c r="J874" s="301"/>
      <c r="K874" s="331"/>
      <c r="L874" s="333"/>
      <c r="M874" s="320"/>
      <c r="N874" s="71" t="s">
        <v>49</v>
      </c>
      <c r="O874" s="135">
        <v>0</v>
      </c>
      <c r="P874" s="136">
        <v>0</v>
      </c>
      <c r="Q874" s="136">
        <v>0</v>
      </c>
      <c r="R874" s="139">
        <v>0</v>
      </c>
      <c r="S874" s="9">
        <f t="shared" ref="S874" si="3691">SUM(O874:O874)*M873</f>
        <v>0</v>
      </c>
      <c r="T874" s="10">
        <f t="shared" ref="T874" si="3692">SUM(P874:P874)*M873</f>
        <v>0</v>
      </c>
      <c r="U874" s="10">
        <f t="shared" ref="U874" si="3693">SUM(Q874:Q874)*M873</f>
        <v>0</v>
      </c>
      <c r="V874" s="10">
        <f t="shared" ref="V874" si="3694">SUM(R874:R874)*M873</f>
        <v>0</v>
      </c>
      <c r="W874" s="102">
        <f t="shared" si="3554"/>
        <v>0</v>
      </c>
      <c r="X874" s="230"/>
      <c r="Y874" s="230"/>
      <c r="Z874" s="230"/>
      <c r="AA874" s="230"/>
      <c r="AB874" s="232"/>
      <c r="AC874" s="658"/>
      <c r="AD874" s="591"/>
      <c r="AE874" s="267"/>
      <c r="AF874" s="377"/>
      <c r="AG874" s="377"/>
      <c r="AH874" s="377"/>
      <c r="AI874" s="653"/>
      <c r="AJ874" s="18"/>
      <c r="AK874" s="116"/>
      <c r="AL874" s="116"/>
      <c r="AM874" s="116"/>
      <c r="AN874" s="116"/>
      <c r="AO874" s="19"/>
    </row>
    <row r="875" spans="1:41" ht="39.950000000000003" customHeight="1" x14ac:dyDescent="0.2">
      <c r="A875" s="595"/>
      <c r="B875" s="665"/>
      <c r="C875" s="287"/>
      <c r="D875" s="289"/>
      <c r="E875" s="295"/>
      <c r="F875" s="619"/>
      <c r="G875" s="296"/>
      <c r="H875" s="317"/>
      <c r="I875" s="301"/>
      <c r="J875" s="301"/>
      <c r="K875" s="331"/>
      <c r="L875" s="334" t="s">
        <v>978</v>
      </c>
      <c r="M875" s="320">
        <v>0.2</v>
      </c>
      <c r="N875" s="70" t="s">
        <v>43</v>
      </c>
      <c r="O875" s="194">
        <v>0.25</v>
      </c>
      <c r="P875" s="186">
        <v>0.5</v>
      </c>
      <c r="Q875" s="186">
        <v>0.75</v>
      </c>
      <c r="R875" s="187">
        <v>1</v>
      </c>
      <c r="S875" s="14">
        <f t="shared" ref="S875" si="3695">SUM(O875:O875)*M875</f>
        <v>0.05</v>
      </c>
      <c r="T875" s="15">
        <f t="shared" ref="T875" si="3696">SUM(P875:P875)*M875</f>
        <v>0.1</v>
      </c>
      <c r="U875" s="15">
        <f t="shared" ref="U875" si="3697">SUM(Q875:Q875)*M875</f>
        <v>0.15000000000000002</v>
      </c>
      <c r="V875" s="15">
        <f t="shared" ref="V875" si="3698">SUM(R875:R875)*M875</f>
        <v>0.2</v>
      </c>
      <c r="W875" s="103">
        <f t="shared" si="3554"/>
        <v>0.2</v>
      </c>
      <c r="X875" s="230"/>
      <c r="Y875" s="230"/>
      <c r="Z875" s="230"/>
      <c r="AA875" s="230"/>
      <c r="AB875" s="232"/>
      <c r="AC875" s="658"/>
      <c r="AD875" s="591"/>
      <c r="AE875" s="266" t="str">
        <f t="shared" ref="AE875" si="3699">+IF(O876&gt;O875,"SUPERADA",IF(O876=O875,"EQUILIBRADA",IF(O876&lt;O875,"PARA MEJORAR")))</f>
        <v>PARA MEJORAR</v>
      </c>
      <c r="AF875" s="377"/>
      <c r="AG875" s="377"/>
      <c r="AH875" s="377"/>
      <c r="AI875" s="653"/>
      <c r="AJ875" s="18"/>
      <c r="AK875" s="116"/>
      <c r="AL875" s="116"/>
      <c r="AM875" s="116"/>
      <c r="AN875" s="116"/>
      <c r="AO875" s="19"/>
    </row>
    <row r="876" spans="1:41" ht="39.950000000000003" customHeight="1" thickBot="1" x14ac:dyDescent="0.25">
      <c r="A876" s="595"/>
      <c r="B876" s="665"/>
      <c r="C876" s="287"/>
      <c r="D876" s="289"/>
      <c r="E876" s="295"/>
      <c r="F876" s="619"/>
      <c r="G876" s="296"/>
      <c r="H876" s="317"/>
      <c r="I876" s="301"/>
      <c r="J876" s="301"/>
      <c r="K876" s="331"/>
      <c r="L876" s="333"/>
      <c r="M876" s="320"/>
      <c r="N876" s="71" t="s">
        <v>49</v>
      </c>
      <c r="O876" s="135">
        <v>0</v>
      </c>
      <c r="P876" s="136">
        <v>0</v>
      </c>
      <c r="Q876" s="136">
        <v>0</v>
      </c>
      <c r="R876" s="139">
        <v>0</v>
      </c>
      <c r="S876" s="9">
        <f t="shared" ref="S876" si="3700">SUM(O876:O876)*M875</f>
        <v>0</v>
      </c>
      <c r="T876" s="10">
        <f t="shared" ref="T876" si="3701">SUM(P876:P876)*M875</f>
        <v>0</v>
      </c>
      <c r="U876" s="10">
        <f t="shared" ref="U876" si="3702">SUM(Q876:Q876)*M875</f>
        <v>0</v>
      </c>
      <c r="V876" s="10">
        <f t="shared" ref="V876" si="3703">SUM(R876:R876)*M875</f>
        <v>0</v>
      </c>
      <c r="W876" s="102">
        <f t="shared" si="3554"/>
        <v>0</v>
      </c>
      <c r="X876" s="230"/>
      <c r="Y876" s="230"/>
      <c r="Z876" s="230"/>
      <c r="AA876" s="230"/>
      <c r="AB876" s="232"/>
      <c r="AC876" s="658"/>
      <c r="AD876" s="591"/>
      <c r="AE876" s="267"/>
      <c r="AF876" s="377"/>
      <c r="AG876" s="377"/>
      <c r="AH876" s="377"/>
      <c r="AI876" s="653"/>
      <c r="AJ876" s="18"/>
      <c r="AK876" s="116"/>
      <c r="AL876" s="116"/>
      <c r="AM876" s="116"/>
      <c r="AN876" s="116"/>
      <c r="AO876" s="19"/>
    </row>
    <row r="877" spans="1:41" ht="39.950000000000003" customHeight="1" x14ac:dyDescent="0.2">
      <c r="A877" s="595"/>
      <c r="B877" s="665"/>
      <c r="C877" s="287"/>
      <c r="D877" s="289"/>
      <c r="E877" s="295"/>
      <c r="F877" s="619"/>
      <c r="G877" s="296"/>
      <c r="H877" s="317"/>
      <c r="I877" s="301"/>
      <c r="J877" s="301"/>
      <c r="K877" s="304"/>
      <c r="L877" s="334" t="s">
        <v>979</v>
      </c>
      <c r="M877" s="320">
        <v>0.3</v>
      </c>
      <c r="N877" s="70" t="s">
        <v>43</v>
      </c>
      <c r="O877" s="194">
        <v>0</v>
      </c>
      <c r="P877" s="186">
        <v>0</v>
      </c>
      <c r="Q877" s="186">
        <v>0.5</v>
      </c>
      <c r="R877" s="187">
        <v>1</v>
      </c>
      <c r="S877" s="14">
        <f t="shared" ref="S877" si="3704">SUM(O877:O877)*M877</f>
        <v>0</v>
      </c>
      <c r="T877" s="15">
        <f t="shared" ref="T877" si="3705">SUM(P877:P877)*M877</f>
        <v>0</v>
      </c>
      <c r="U877" s="15">
        <f t="shared" ref="U877" si="3706">SUM(Q877:Q877)*M877</f>
        <v>0.15</v>
      </c>
      <c r="V877" s="15">
        <f t="shared" ref="V877" si="3707">SUM(R877:R877)*M877</f>
        <v>0.3</v>
      </c>
      <c r="W877" s="103">
        <f t="shared" si="3554"/>
        <v>0.3</v>
      </c>
      <c r="X877" s="230"/>
      <c r="Y877" s="230"/>
      <c r="Z877" s="230"/>
      <c r="AA877" s="230"/>
      <c r="AB877" s="232"/>
      <c r="AC877" s="658"/>
      <c r="AD877" s="591"/>
      <c r="AE877" s="266" t="str">
        <f t="shared" ref="AE877" si="3708">+IF(O878&gt;O877,"SUPERADA",IF(O878=O877,"EQUILIBRADA",IF(O878&lt;O877,"PARA MEJORAR")))</f>
        <v>EQUILIBRADA</v>
      </c>
      <c r="AF877" s="377"/>
      <c r="AG877" s="377"/>
      <c r="AH877" s="377"/>
      <c r="AI877" s="653"/>
      <c r="AJ877" s="18"/>
      <c r="AK877" s="116"/>
      <c r="AL877" s="116"/>
      <c r="AM877" s="116"/>
      <c r="AN877" s="116"/>
      <c r="AO877" s="19"/>
    </row>
    <row r="878" spans="1:41" ht="39.950000000000003" customHeight="1" thickBot="1" x14ac:dyDescent="0.25">
      <c r="A878" s="596"/>
      <c r="B878" s="665"/>
      <c r="C878" s="287"/>
      <c r="D878" s="289"/>
      <c r="E878" s="295"/>
      <c r="F878" s="619"/>
      <c r="G878" s="271"/>
      <c r="H878" s="273"/>
      <c r="I878" s="302"/>
      <c r="J878" s="302"/>
      <c r="K878" s="305"/>
      <c r="L878" s="335"/>
      <c r="M878" s="269"/>
      <c r="N878" s="72" t="s">
        <v>49</v>
      </c>
      <c r="O878" s="137">
        <v>0</v>
      </c>
      <c r="P878" s="138">
        <v>0</v>
      </c>
      <c r="Q878" s="138">
        <v>0</v>
      </c>
      <c r="R878" s="140">
        <v>0</v>
      </c>
      <c r="S878" s="20">
        <f t="shared" ref="S878" si="3709">SUM(O878:O878)*M877</f>
        <v>0</v>
      </c>
      <c r="T878" s="21">
        <f t="shared" ref="T878" si="3710">SUM(P878:P878)*M877</f>
        <v>0</v>
      </c>
      <c r="U878" s="21">
        <f t="shared" ref="U878" si="3711">SUM(Q878:Q878)*M877</f>
        <v>0</v>
      </c>
      <c r="V878" s="21">
        <f t="shared" ref="V878" si="3712">SUM(R878:R878)*M877</f>
        <v>0</v>
      </c>
      <c r="W878" s="104">
        <f t="shared" si="3554"/>
        <v>0</v>
      </c>
      <c r="X878" s="233"/>
      <c r="Y878" s="233"/>
      <c r="Z878" s="233"/>
      <c r="AA878" s="233"/>
      <c r="AB878" s="234"/>
      <c r="AC878" s="658"/>
      <c r="AD878" s="591"/>
      <c r="AE878" s="267"/>
      <c r="AF878" s="267"/>
      <c r="AG878" s="267"/>
      <c r="AH878" s="377"/>
      <c r="AI878" s="653"/>
      <c r="AJ878" s="18"/>
      <c r="AK878" s="116"/>
      <c r="AL878" s="116"/>
      <c r="AM878" s="116"/>
      <c r="AN878" s="116"/>
      <c r="AO878" s="19"/>
    </row>
    <row r="879" spans="1:41" ht="39.950000000000003" customHeight="1" x14ac:dyDescent="0.2">
      <c r="A879" s="93"/>
      <c r="B879" s="665"/>
      <c r="C879" s="287"/>
      <c r="D879" s="289"/>
      <c r="E879" s="295"/>
      <c r="F879" s="619"/>
      <c r="G879" s="270" t="s">
        <v>980</v>
      </c>
      <c r="H879" s="272">
        <v>126</v>
      </c>
      <c r="I879" s="300" t="s">
        <v>981</v>
      </c>
      <c r="J879" s="300" t="s">
        <v>982</v>
      </c>
      <c r="K879" s="303">
        <v>0</v>
      </c>
      <c r="L879" s="332" t="s">
        <v>983</v>
      </c>
      <c r="M879" s="268">
        <v>0.5</v>
      </c>
      <c r="N879" s="73" t="s">
        <v>43</v>
      </c>
      <c r="O879" s="175">
        <v>0.33</v>
      </c>
      <c r="P879" s="176">
        <v>0.6</v>
      </c>
      <c r="Q879" s="176">
        <v>1</v>
      </c>
      <c r="R879" s="178">
        <v>1</v>
      </c>
      <c r="S879" s="6">
        <f t="shared" ref="S879" si="3713">SUM(O879:O879)*M879</f>
        <v>0.16500000000000001</v>
      </c>
      <c r="T879" s="7">
        <f t="shared" ref="T879" si="3714">SUM(P879:P879)*M879</f>
        <v>0.3</v>
      </c>
      <c r="U879" s="7">
        <f t="shared" ref="U879" si="3715">SUM(Q879:Q879)*M879</f>
        <v>0.5</v>
      </c>
      <c r="V879" s="7">
        <f t="shared" ref="V879" si="3716">SUM(R879:R879)*M879</f>
        <v>0.5</v>
      </c>
      <c r="W879" s="101">
        <f t="shared" si="3554"/>
        <v>0.5</v>
      </c>
      <c r="X879" s="229">
        <f>+S880+S882</f>
        <v>0</v>
      </c>
      <c r="Y879" s="229">
        <f>+T880+T882</f>
        <v>0</v>
      </c>
      <c r="Z879" s="229">
        <f>+U880+U882</f>
        <v>0</v>
      </c>
      <c r="AA879" s="229">
        <f>+V880+V882</f>
        <v>0</v>
      </c>
      <c r="AB879" s="231">
        <f>+W880+W882</f>
        <v>0</v>
      </c>
      <c r="AC879" s="658"/>
      <c r="AD879" s="591"/>
      <c r="AE879" s="266" t="str">
        <f t="shared" ref="AE879" si="3717">+IF(O880&gt;O879,"SUPERADA",IF(O880=O879,"EQUILIBRADA",IF(O880&lt;O879,"PARA MEJORAR")))</f>
        <v>PARA MEJORAR</v>
      </c>
      <c r="AF879" s="266" t="str">
        <f>IF(COUNTIF(AE879:AE882,"PARA MEJORAR")&gt;=1,"PARA MEJORAR","BIEN")</f>
        <v>PARA MEJORAR</v>
      </c>
      <c r="AG879" s="266" t="str">
        <f>IF(COUNTIF(AF879:AF882,"PARA MEJORAR")&gt;=1,"PARA MEJORAR","BIEN")</f>
        <v>PARA MEJORAR</v>
      </c>
      <c r="AH879" s="377"/>
      <c r="AI879" s="653"/>
      <c r="AJ879" s="11"/>
      <c r="AK879" s="12"/>
      <c r="AL879" s="12"/>
      <c r="AM879" s="12"/>
      <c r="AN879" s="12"/>
      <c r="AO879" s="13"/>
    </row>
    <row r="880" spans="1:41" ht="39.950000000000003" customHeight="1" thickBot="1" x14ac:dyDescent="0.25">
      <c r="A880" s="93"/>
      <c r="B880" s="665"/>
      <c r="C880" s="287"/>
      <c r="D880" s="289"/>
      <c r="E880" s="295"/>
      <c r="F880" s="619"/>
      <c r="G880" s="296"/>
      <c r="H880" s="317"/>
      <c r="I880" s="301"/>
      <c r="J880" s="301"/>
      <c r="K880" s="304"/>
      <c r="L880" s="333"/>
      <c r="M880" s="320"/>
      <c r="N880" s="71" t="s">
        <v>49</v>
      </c>
      <c r="O880" s="135">
        <v>0</v>
      </c>
      <c r="P880" s="136">
        <v>0</v>
      </c>
      <c r="Q880" s="136">
        <v>0</v>
      </c>
      <c r="R880" s="139">
        <v>0</v>
      </c>
      <c r="S880" s="9">
        <f t="shared" ref="S880" si="3718">SUM(O880:O880)*M879</f>
        <v>0</v>
      </c>
      <c r="T880" s="10">
        <f t="shared" ref="T880" si="3719">SUM(P880:P880)*M879</f>
        <v>0</v>
      </c>
      <c r="U880" s="10">
        <f t="shared" ref="U880" si="3720">SUM(Q880:Q880)*M879</f>
        <v>0</v>
      </c>
      <c r="V880" s="10">
        <f t="shared" ref="V880" si="3721">SUM(R880:R880)*M879</f>
        <v>0</v>
      </c>
      <c r="W880" s="102">
        <f t="shared" si="3554"/>
        <v>0</v>
      </c>
      <c r="X880" s="230"/>
      <c r="Y880" s="230"/>
      <c r="Z880" s="230"/>
      <c r="AA880" s="230"/>
      <c r="AB880" s="232"/>
      <c r="AC880" s="658"/>
      <c r="AD880" s="591"/>
      <c r="AE880" s="267"/>
      <c r="AF880" s="377"/>
      <c r="AG880" s="377"/>
      <c r="AH880" s="377"/>
      <c r="AI880" s="653"/>
      <c r="AJ880" s="18"/>
      <c r="AK880" s="116"/>
      <c r="AL880" s="116"/>
      <c r="AM880" s="116"/>
      <c r="AN880" s="116"/>
      <c r="AO880" s="19"/>
    </row>
    <row r="881" spans="1:41" ht="39.950000000000003" customHeight="1" x14ac:dyDescent="0.2">
      <c r="A881" s="93"/>
      <c r="B881" s="665"/>
      <c r="C881" s="287"/>
      <c r="D881" s="289"/>
      <c r="E881" s="295"/>
      <c r="F881" s="619"/>
      <c r="G881" s="296"/>
      <c r="H881" s="317"/>
      <c r="I881" s="301"/>
      <c r="J881" s="301"/>
      <c r="K881" s="304"/>
      <c r="L881" s="334" t="s">
        <v>984</v>
      </c>
      <c r="M881" s="320">
        <v>0.5</v>
      </c>
      <c r="N881" s="70" t="s">
        <v>43</v>
      </c>
      <c r="O881" s="194">
        <v>0.25</v>
      </c>
      <c r="P881" s="186">
        <v>0.5</v>
      </c>
      <c r="Q881" s="186">
        <v>0.75</v>
      </c>
      <c r="R881" s="187">
        <v>1</v>
      </c>
      <c r="S881" s="14">
        <f t="shared" ref="S881" si="3722">SUM(O881:O881)*M881</f>
        <v>0.125</v>
      </c>
      <c r="T881" s="15">
        <f t="shared" ref="T881" si="3723">SUM(P881:P881)*M881</f>
        <v>0.25</v>
      </c>
      <c r="U881" s="15">
        <f t="shared" ref="U881" si="3724">SUM(Q881:Q881)*M881</f>
        <v>0.375</v>
      </c>
      <c r="V881" s="15">
        <f t="shared" ref="V881" si="3725">SUM(R881:R881)*M881</f>
        <v>0.5</v>
      </c>
      <c r="W881" s="103">
        <f t="shared" si="3554"/>
        <v>0.5</v>
      </c>
      <c r="X881" s="230"/>
      <c r="Y881" s="230"/>
      <c r="Z881" s="230"/>
      <c r="AA881" s="230"/>
      <c r="AB881" s="232"/>
      <c r="AC881" s="658"/>
      <c r="AD881" s="591"/>
      <c r="AE881" s="266" t="str">
        <f t="shared" ref="AE881" si="3726">+IF(O882&gt;O881,"SUPERADA",IF(O882=O881,"EQUILIBRADA",IF(O882&lt;O881,"PARA MEJORAR")))</f>
        <v>PARA MEJORAR</v>
      </c>
      <c r="AF881" s="377"/>
      <c r="AG881" s="377"/>
      <c r="AH881" s="377"/>
      <c r="AI881" s="653"/>
      <c r="AJ881" s="18"/>
      <c r="AK881" s="116"/>
      <c r="AL881" s="116"/>
      <c r="AM881" s="116"/>
      <c r="AN881" s="116"/>
      <c r="AO881" s="19"/>
    </row>
    <row r="882" spans="1:41" ht="39.950000000000003" customHeight="1" thickBot="1" x14ac:dyDescent="0.25">
      <c r="A882" s="93"/>
      <c r="B882" s="665"/>
      <c r="C882" s="287"/>
      <c r="D882" s="289"/>
      <c r="E882" s="295"/>
      <c r="F882" s="619"/>
      <c r="G882" s="271"/>
      <c r="H882" s="273"/>
      <c r="I882" s="302"/>
      <c r="J882" s="302"/>
      <c r="K882" s="305"/>
      <c r="L882" s="335"/>
      <c r="M882" s="269"/>
      <c r="N882" s="72" t="s">
        <v>49</v>
      </c>
      <c r="O882" s="137">
        <v>0</v>
      </c>
      <c r="P882" s="138">
        <v>0</v>
      </c>
      <c r="Q882" s="138">
        <v>0</v>
      </c>
      <c r="R882" s="140">
        <v>0</v>
      </c>
      <c r="S882" s="20">
        <f t="shared" ref="S882" si="3727">SUM(O882:O882)*M881</f>
        <v>0</v>
      </c>
      <c r="T882" s="21">
        <f t="shared" ref="T882" si="3728">SUM(P882:P882)*M881</f>
        <v>0</v>
      </c>
      <c r="U882" s="21">
        <f t="shared" ref="U882" si="3729">SUM(Q882:Q882)*M881</f>
        <v>0</v>
      </c>
      <c r="V882" s="21">
        <f t="shared" ref="V882" si="3730">SUM(R882:R882)*M881</f>
        <v>0</v>
      </c>
      <c r="W882" s="104">
        <f t="shared" si="3554"/>
        <v>0</v>
      </c>
      <c r="X882" s="233"/>
      <c r="Y882" s="233"/>
      <c r="Z882" s="233"/>
      <c r="AA882" s="233"/>
      <c r="AB882" s="234"/>
      <c r="AC882" s="658"/>
      <c r="AD882" s="591"/>
      <c r="AE882" s="267"/>
      <c r="AF882" s="267"/>
      <c r="AG882" s="267"/>
      <c r="AH882" s="377"/>
      <c r="AI882" s="653"/>
      <c r="AJ882" s="18"/>
      <c r="AK882" s="116"/>
      <c r="AL882" s="116"/>
      <c r="AM882" s="116"/>
      <c r="AN882" s="116"/>
      <c r="AO882" s="19"/>
    </row>
    <row r="883" spans="1:41" ht="39.950000000000003" customHeight="1" x14ac:dyDescent="0.2">
      <c r="A883" s="93"/>
      <c r="B883" s="665"/>
      <c r="C883" s="287"/>
      <c r="D883" s="289"/>
      <c r="E883" s="295"/>
      <c r="F883" s="619"/>
      <c r="G883" s="270" t="s">
        <v>985</v>
      </c>
      <c r="H883" s="272">
        <v>127</v>
      </c>
      <c r="I883" s="300" t="s">
        <v>986</v>
      </c>
      <c r="J883" s="300" t="s">
        <v>987</v>
      </c>
      <c r="K883" s="303">
        <v>0</v>
      </c>
      <c r="L883" s="332" t="s">
        <v>988</v>
      </c>
      <c r="M883" s="268">
        <v>1</v>
      </c>
      <c r="N883" s="73" t="s">
        <v>43</v>
      </c>
      <c r="O883" s="175">
        <v>0.25</v>
      </c>
      <c r="P883" s="176">
        <v>0.5</v>
      </c>
      <c r="Q883" s="176">
        <v>0.75</v>
      </c>
      <c r="R883" s="178">
        <v>1</v>
      </c>
      <c r="S883" s="6">
        <f t="shared" ref="S883" si="3731">SUM(O883:O883)*M883</f>
        <v>0.25</v>
      </c>
      <c r="T883" s="7">
        <f t="shared" ref="T883" si="3732">SUM(P883:P883)*M883</f>
        <v>0.5</v>
      </c>
      <c r="U883" s="7">
        <f t="shared" ref="U883" si="3733">SUM(Q883:Q883)*M883</f>
        <v>0.75</v>
      </c>
      <c r="V883" s="7">
        <f t="shared" ref="V883" si="3734">SUM(R883:R883)*M883</f>
        <v>1</v>
      </c>
      <c r="W883" s="101">
        <f t="shared" si="3554"/>
        <v>1</v>
      </c>
      <c r="X883" s="229">
        <f>+S884</f>
        <v>0</v>
      </c>
      <c r="Y883" s="229">
        <f>+T884</f>
        <v>0</v>
      </c>
      <c r="Z883" s="229">
        <f>+U884</f>
        <v>0</v>
      </c>
      <c r="AA883" s="229">
        <f>+V884</f>
        <v>0</v>
      </c>
      <c r="AB883" s="231">
        <f>+W884</f>
        <v>0</v>
      </c>
      <c r="AC883" s="658"/>
      <c r="AD883" s="591"/>
      <c r="AE883" s="266" t="str">
        <f>+IF(O884&gt;O883,"SUPERADA",IF(O884=O883,"EQUILIBRADA",IF(O884&lt;O883,"PARA MEJORAR")))</f>
        <v>PARA MEJORAR</v>
      </c>
      <c r="AF883" s="266" t="str">
        <f>IF(COUNTIF(AE883:AE884,"PARA MEJORAR")&gt;=1,"PARA MEJORAR","BIEN")</f>
        <v>PARA MEJORAR</v>
      </c>
      <c r="AG883" s="266" t="str">
        <f>IF(COUNTIF(AF883:AF884,"PARA MEJORAR")&gt;=1,"PARA MEJORAR","BIEN")</f>
        <v>PARA MEJORAR</v>
      </c>
      <c r="AH883" s="377"/>
      <c r="AI883" s="653"/>
      <c r="AJ883" s="11"/>
      <c r="AK883" s="12"/>
      <c r="AL883" s="12"/>
      <c r="AM883" s="12"/>
      <c r="AN883" s="12"/>
      <c r="AO883" s="13"/>
    </row>
    <row r="884" spans="1:41" ht="39.950000000000003" customHeight="1" thickBot="1" x14ac:dyDescent="0.25">
      <c r="A884" s="93"/>
      <c r="B884" s="665"/>
      <c r="C884" s="621"/>
      <c r="D884" s="290"/>
      <c r="E884" s="617"/>
      <c r="F884" s="620"/>
      <c r="G884" s="271"/>
      <c r="H884" s="273"/>
      <c r="I884" s="302"/>
      <c r="J884" s="302"/>
      <c r="K884" s="305"/>
      <c r="L884" s="335"/>
      <c r="M884" s="269"/>
      <c r="N884" s="72" t="s">
        <v>49</v>
      </c>
      <c r="O884" s="137">
        <v>0</v>
      </c>
      <c r="P884" s="138">
        <v>0</v>
      </c>
      <c r="Q884" s="138">
        <v>0</v>
      </c>
      <c r="R884" s="140">
        <v>0</v>
      </c>
      <c r="S884" s="20">
        <f t="shared" ref="S884" si="3735">SUM(O884:O884)*M883</f>
        <v>0</v>
      </c>
      <c r="T884" s="21">
        <f t="shared" ref="T884" si="3736">SUM(P884:P884)*M883</f>
        <v>0</v>
      </c>
      <c r="U884" s="21">
        <f t="shared" ref="U884" si="3737">SUM(Q884:Q884)*M883</f>
        <v>0</v>
      </c>
      <c r="V884" s="21">
        <f t="shared" ref="V884" si="3738">SUM(R884:R884)*M883</f>
        <v>0</v>
      </c>
      <c r="W884" s="104">
        <f t="shared" si="3554"/>
        <v>0</v>
      </c>
      <c r="X884" s="230"/>
      <c r="Y884" s="230"/>
      <c r="Z884" s="230"/>
      <c r="AA884" s="230"/>
      <c r="AB884" s="232"/>
      <c r="AC884" s="658"/>
      <c r="AD884" s="591"/>
      <c r="AE884" s="267"/>
      <c r="AF884" s="377"/>
      <c r="AG884" s="377"/>
      <c r="AH884" s="377"/>
      <c r="AI884" s="653"/>
      <c r="AJ884" s="18"/>
      <c r="AK884" s="116"/>
      <c r="AL884" s="116"/>
      <c r="AM884" s="116"/>
      <c r="AN884" s="116"/>
      <c r="AO884" s="19"/>
    </row>
    <row r="885" spans="1:41" ht="39.950000000000003" customHeight="1" x14ac:dyDescent="0.2">
      <c r="A885" s="93"/>
      <c r="B885" s="665"/>
      <c r="C885" s="614">
        <v>64</v>
      </c>
      <c r="D885" s="288" t="s">
        <v>989</v>
      </c>
      <c r="E885" s="294">
        <v>69</v>
      </c>
      <c r="F885" s="618" t="s">
        <v>990</v>
      </c>
      <c r="G885" s="270" t="s">
        <v>991</v>
      </c>
      <c r="H885" s="272">
        <v>128</v>
      </c>
      <c r="I885" s="300" t="s">
        <v>992</v>
      </c>
      <c r="J885" s="300" t="s">
        <v>993</v>
      </c>
      <c r="K885" s="303">
        <v>0</v>
      </c>
      <c r="L885" s="332" t="s">
        <v>994</v>
      </c>
      <c r="M885" s="268">
        <v>0.5</v>
      </c>
      <c r="N885" s="73" t="s">
        <v>43</v>
      </c>
      <c r="O885" s="175">
        <v>0</v>
      </c>
      <c r="P885" s="176">
        <v>0.5</v>
      </c>
      <c r="Q885" s="176">
        <v>0.5</v>
      </c>
      <c r="R885" s="178">
        <v>1</v>
      </c>
      <c r="S885" s="6">
        <f t="shared" ref="S885" si="3739">SUM(O885:O885)*M885</f>
        <v>0</v>
      </c>
      <c r="T885" s="7">
        <f t="shared" ref="T885" si="3740">SUM(P885:P885)*M885</f>
        <v>0.25</v>
      </c>
      <c r="U885" s="7">
        <f t="shared" ref="U885" si="3741">SUM(Q885:Q885)*M885</f>
        <v>0.25</v>
      </c>
      <c r="V885" s="7">
        <f t="shared" ref="V885" si="3742">SUM(R885:R885)*M885</f>
        <v>0.5</v>
      </c>
      <c r="W885" s="101">
        <f t="shared" si="3554"/>
        <v>0.5</v>
      </c>
      <c r="X885" s="229">
        <f>+S886+S888</f>
        <v>0</v>
      </c>
      <c r="Y885" s="229">
        <f>+T886+T888</f>
        <v>0</v>
      </c>
      <c r="Z885" s="229">
        <f>+U886+U888</f>
        <v>0</v>
      </c>
      <c r="AA885" s="229">
        <f>+V886+V888</f>
        <v>0</v>
      </c>
      <c r="AB885" s="231">
        <f>+W886+W888</f>
        <v>0</v>
      </c>
      <c r="AC885" s="658"/>
      <c r="AD885" s="591"/>
      <c r="AE885" s="266" t="str">
        <f>+IF(O886&gt;O885,"SUPERADA",IF(O886=O885,"EQUILIBRADA",IF(O886&lt;O885,"PARA MEJORAR")))</f>
        <v>EQUILIBRADA</v>
      </c>
      <c r="AF885" s="266" t="str">
        <f>IF(COUNTIF(AE885:AE888,"PARA MEJORAR")&gt;=1,"PARA MEJORAR","BIEN")</f>
        <v>PARA MEJORAR</v>
      </c>
      <c r="AG885" s="266" t="str">
        <f>IF(COUNTIF(AF885:AF888,"PARA MEJORAR")&gt;=1,"PARA MEJORAR","BIEN")</f>
        <v>PARA MEJORAR</v>
      </c>
      <c r="AH885" s="377"/>
      <c r="AI885" s="653"/>
      <c r="AJ885" s="11"/>
      <c r="AK885" s="12"/>
      <c r="AL885" s="12"/>
      <c r="AM885" s="12"/>
      <c r="AN885" s="12"/>
      <c r="AO885" s="13"/>
    </row>
    <row r="886" spans="1:41" ht="39.950000000000003" customHeight="1" thickBot="1" x14ac:dyDescent="0.25">
      <c r="A886" s="93"/>
      <c r="B886" s="665"/>
      <c r="C886" s="615"/>
      <c r="D886" s="289"/>
      <c r="E886" s="295"/>
      <c r="F886" s="619"/>
      <c r="G886" s="296"/>
      <c r="H886" s="317"/>
      <c r="I886" s="301"/>
      <c r="J886" s="301"/>
      <c r="K886" s="304"/>
      <c r="L886" s="333"/>
      <c r="M886" s="320"/>
      <c r="N886" s="71" t="s">
        <v>49</v>
      </c>
      <c r="O886" s="135">
        <v>0</v>
      </c>
      <c r="P886" s="136">
        <v>0</v>
      </c>
      <c r="Q886" s="136">
        <v>0</v>
      </c>
      <c r="R886" s="139">
        <v>0</v>
      </c>
      <c r="S886" s="9">
        <f t="shared" ref="S886" si="3743">SUM(O886:O886)*M885</f>
        <v>0</v>
      </c>
      <c r="T886" s="10">
        <f t="shared" ref="T886" si="3744">SUM(P886:P886)*M885</f>
        <v>0</v>
      </c>
      <c r="U886" s="10">
        <f t="shared" ref="U886" si="3745">SUM(Q886:Q886)*M885</f>
        <v>0</v>
      </c>
      <c r="V886" s="10">
        <f t="shared" ref="V886" si="3746">SUM(R886:R886)*M885</f>
        <v>0</v>
      </c>
      <c r="W886" s="102">
        <f t="shared" si="3554"/>
        <v>0</v>
      </c>
      <c r="X886" s="230"/>
      <c r="Y886" s="230"/>
      <c r="Z886" s="230"/>
      <c r="AA886" s="230"/>
      <c r="AB886" s="232"/>
      <c r="AC886" s="658"/>
      <c r="AD886" s="591"/>
      <c r="AE886" s="267"/>
      <c r="AF886" s="377"/>
      <c r="AG886" s="377"/>
      <c r="AH886" s="377"/>
      <c r="AI886" s="653"/>
      <c r="AJ886" s="18"/>
      <c r="AK886" s="116"/>
      <c r="AL886" s="116"/>
      <c r="AM886" s="116"/>
      <c r="AN886" s="116"/>
      <c r="AO886" s="19"/>
    </row>
    <row r="887" spans="1:41" ht="39.950000000000003" customHeight="1" x14ac:dyDescent="0.2">
      <c r="A887" s="93"/>
      <c r="B887" s="665"/>
      <c r="C887" s="615"/>
      <c r="D887" s="289"/>
      <c r="E887" s="295"/>
      <c r="F887" s="619"/>
      <c r="G887" s="296"/>
      <c r="H887" s="317"/>
      <c r="I887" s="301"/>
      <c r="J887" s="301"/>
      <c r="K887" s="304"/>
      <c r="L887" s="334" t="s">
        <v>995</v>
      </c>
      <c r="M887" s="320">
        <v>0.5</v>
      </c>
      <c r="N887" s="70" t="s">
        <v>43</v>
      </c>
      <c r="O887" s="194">
        <v>0.25</v>
      </c>
      <c r="P887" s="186">
        <v>0.5</v>
      </c>
      <c r="Q887" s="186">
        <v>0.75</v>
      </c>
      <c r="R887" s="187">
        <v>1</v>
      </c>
      <c r="S887" s="14">
        <f t="shared" ref="S887" si="3747">SUM(O887:O887)*M887</f>
        <v>0.125</v>
      </c>
      <c r="T887" s="15">
        <f t="shared" ref="T887" si="3748">SUM(P887:P887)*M887</f>
        <v>0.25</v>
      </c>
      <c r="U887" s="15">
        <f t="shared" ref="U887" si="3749">SUM(Q887:Q887)*M887</f>
        <v>0.375</v>
      </c>
      <c r="V887" s="15">
        <f t="shared" ref="V887" si="3750">SUM(R887:R887)*M887</f>
        <v>0.5</v>
      </c>
      <c r="W887" s="103">
        <f t="shared" si="3554"/>
        <v>0.5</v>
      </c>
      <c r="X887" s="230"/>
      <c r="Y887" s="230"/>
      <c r="Z887" s="230"/>
      <c r="AA887" s="230"/>
      <c r="AB887" s="232"/>
      <c r="AC887" s="658"/>
      <c r="AD887" s="591"/>
      <c r="AE887" s="266" t="str">
        <f t="shared" ref="AE887" si="3751">+IF(O888&gt;O887,"SUPERADA",IF(O888=O887,"EQUILIBRADA",IF(O888&lt;O887,"PARA MEJORAR")))</f>
        <v>PARA MEJORAR</v>
      </c>
      <c r="AF887" s="377"/>
      <c r="AG887" s="377"/>
      <c r="AH887" s="377"/>
      <c r="AI887" s="653"/>
      <c r="AJ887" s="18"/>
      <c r="AK887" s="116"/>
      <c r="AL887" s="116"/>
      <c r="AM887" s="116"/>
      <c r="AN887" s="116"/>
      <c r="AO887" s="19"/>
    </row>
    <row r="888" spans="1:41" ht="39.950000000000003" customHeight="1" thickBot="1" x14ac:dyDescent="0.25">
      <c r="A888" s="93"/>
      <c r="B888" s="665"/>
      <c r="C888" s="615"/>
      <c r="D888" s="289"/>
      <c r="E888" s="295"/>
      <c r="F888" s="619"/>
      <c r="G888" s="271"/>
      <c r="H888" s="273"/>
      <c r="I888" s="302"/>
      <c r="J888" s="302"/>
      <c r="K888" s="305"/>
      <c r="L888" s="335"/>
      <c r="M888" s="269"/>
      <c r="N888" s="72" t="s">
        <v>49</v>
      </c>
      <c r="O888" s="137">
        <v>0</v>
      </c>
      <c r="P888" s="138">
        <v>0</v>
      </c>
      <c r="Q888" s="138">
        <v>0</v>
      </c>
      <c r="R888" s="140">
        <v>0</v>
      </c>
      <c r="S888" s="20">
        <f t="shared" ref="S888" si="3752">SUM(O888:O888)*M887</f>
        <v>0</v>
      </c>
      <c r="T888" s="21">
        <f t="shared" ref="T888" si="3753">SUM(P888:P888)*M887</f>
        <v>0</v>
      </c>
      <c r="U888" s="21">
        <f t="shared" ref="U888" si="3754">SUM(Q888:Q888)*M887</f>
        <v>0</v>
      </c>
      <c r="V888" s="21">
        <f t="shared" ref="V888" si="3755">SUM(R888:R888)*M887</f>
        <v>0</v>
      </c>
      <c r="W888" s="104">
        <f t="shared" si="3554"/>
        <v>0</v>
      </c>
      <c r="X888" s="233"/>
      <c r="Y888" s="233"/>
      <c r="Z888" s="233"/>
      <c r="AA888" s="233"/>
      <c r="AB888" s="234"/>
      <c r="AC888" s="658"/>
      <c r="AD888" s="591"/>
      <c r="AE888" s="267"/>
      <c r="AF888" s="267"/>
      <c r="AG888" s="267"/>
      <c r="AH888" s="377"/>
      <c r="AI888" s="653"/>
      <c r="AJ888" s="18"/>
      <c r="AK888" s="116"/>
      <c r="AL888" s="116"/>
      <c r="AM888" s="116"/>
      <c r="AN888" s="116"/>
      <c r="AO888" s="19"/>
    </row>
    <row r="889" spans="1:41" ht="39.950000000000003" customHeight="1" x14ac:dyDescent="0.2">
      <c r="A889" s="93"/>
      <c r="B889" s="665"/>
      <c r="C889" s="615"/>
      <c r="D889" s="289"/>
      <c r="E889" s="295"/>
      <c r="F889" s="619"/>
      <c r="G889" s="270" t="s">
        <v>996</v>
      </c>
      <c r="H889" s="272">
        <v>129</v>
      </c>
      <c r="I889" s="300" t="s">
        <v>997</v>
      </c>
      <c r="J889" s="300" t="s">
        <v>998</v>
      </c>
      <c r="K889" s="303">
        <v>0</v>
      </c>
      <c r="L889" s="332" t="s">
        <v>999</v>
      </c>
      <c r="M889" s="268">
        <v>1</v>
      </c>
      <c r="N889" s="73" t="s">
        <v>43</v>
      </c>
      <c r="O889" s="175">
        <v>0.25</v>
      </c>
      <c r="P889" s="176">
        <v>0.5</v>
      </c>
      <c r="Q889" s="176">
        <v>0.75</v>
      </c>
      <c r="R889" s="178">
        <v>1</v>
      </c>
      <c r="S889" s="6">
        <f t="shared" ref="S889" si="3756">SUM(O889:O889)*M889</f>
        <v>0.25</v>
      </c>
      <c r="T889" s="7">
        <f t="shared" ref="T889" si="3757">SUM(P889:P889)*M889</f>
        <v>0.5</v>
      </c>
      <c r="U889" s="7">
        <f t="shared" ref="U889" si="3758">SUM(Q889:Q889)*M889</f>
        <v>0.75</v>
      </c>
      <c r="V889" s="7">
        <f t="shared" ref="V889" si="3759">SUM(R889:R889)*M889</f>
        <v>1</v>
      </c>
      <c r="W889" s="101">
        <f t="shared" si="3554"/>
        <v>1</v>
      </c>
      <c r="X889" s="229">
        <f>+S890</f>
        <v>0</v>
      </c>
      <c r="Y889" s="229">
        <f>+T890</f>
        <v>0</v>
      </c>
      <c r="Z889" s="229">
        <f>+U890</f>
        <v>0</v>
      </c>
      <c r="AA889" s="229">
        <f>+V890</f>
        <v>0</v>
      </c>
      <c r="AB889" s="231">
        <f>+W890</f>
        <v>0</v>
      </c>
      <c r="AC889" s="658"/>
      <c r="AD889" s="591"/>
      <c r="AE889" s="266" t="str">
        <f t="shared" ref="AE889" si="3760">+IF(O890&gt;O889,"SUPERADA",IF(O890=O889,"EQUILIBRADA",IF(O890&lt;O889,"PARA MEJORAR")))</f>
        <v>PARA MEJORAR</v>
      </c>
      <c r="AF889" s="266" t="str">
        <f>IF(COUNTIF(AE889:AE890,"PARA MEJORAR")&gt;=1,"PARA MEJORAR","BIEN")</f>
        <v>PARA MEJORAR</v>
      </c>
      <c r="AG889" s="266" t="str">
        <f>IF(COUNTIF(AF889:AF890,"PARA MEJORAR")&gt;=1,"PARA MEJORAR","BIEN")</f>
        <v>PARA MEJORAR</v>
      </c>
      <c r="AH889" s="377"/>
      <c r="AI889" s="653"/>
      <c r="AJ889" s="11"/>
      <c r="AK889" s="12"/>
      <c r="AL889" s="12"/>
      <c r="AM889" s="12"/>
      <c r="AN889" s="12"/>
      <c r="AO889" s="13"/>
    </row>
    <row r="890" spans="1:41" ht="39.950000000000003" customHeight="1" thickBot="1" x14ac:dyDescent="0.25">
      <c r="A890" s="93"/>
      <c r="B890" s="665"/>
      <c r="C890" s="616"/>
      <c r="D890" s="290"/>
      <c r="E890" s="617"/>
      <c r="F890" s="620"/>
      <c r="G890" s="271"/>
      <c r="H890" s="273"/>
      <c r="I890" s="302"/>
      <c r="J890" s="302"/>
      <c r="K890" s="305"/>
      <c r="L890" s="335"/>
      <c r="M890" s="269"/>
      <c r="N890" s="72" t="s">
        <v>49</v>
      </c>
      <c r="O890" s="137">
        <v>0</v>
      </c>
      <c r="P890" s="138">
        <v>0</v>
      </c>
      <c r="Q890" s="138">
        <v>0</v>
      </c>
      <c r="R890" s="140">
        <v>0</v>
      </c>
      <c r="S890" s="20">
        <f t="shared" ref="S890" si="3761">SUM(O890:O890)*M889</f>
        <v>0</v>
      </c>
      <c r="T890" s="21">
        <f t="shared" ref="T890" si="3762">SUM(P890:P890)*M889</f>
        <v>0</v>
      </c>
      <c r="U890" s="21">
        <f t="shared" ref="U890" si="3763">SUM(Q890:Q890)*M889</f>
        <v>0</v>
      </c>
      <c r="V890" s="21">
        <f t="shared" ref="V890" si="3764">SUM(R890:R890)*M889</f>
        <v>0</v>
      </c>
      <c r="W890" s="104">
        <f t="shared" si="3554"/>
        <v>0</v>
      </c>
      <c r="X890" s="230"/>
      <c r="Y890" s="230"/>
      <c r="Z890" s="230"/>
      <c r="AA890" s="230"/>
      <c r="AB890" s="232"/>
      <c r="AC890" s="658"/>
      <c r="AD890" s="592"/>
      <c r="AE890" s="267"/>
      <c r="AF890" s="377"/>
      <c r="AG890" s="377"/>
      <c r="AH890" s="377"/>
      <c r="AI890" s="653"/>
      <c r="AJ890" s="18"/>
      <c r="AK890" s="116"/>
      <c r="AL890" s="116"/>
      <c r="AM890" s="116"/>
      <c r="AN890" s="116"/>
      <c r="AO890" s="19"/>
    </row>
    <row r="891" spans="1:41" ht="39.950000000000003" customHeight="1" x14ac:dyDescent="0.2">
      <c r="A891" s="595"/>
      <c r="B891" s="665"/>
      <c r="C891" s="597">
        <v>65</v>
      </c>
      <c r="D891" s="599" t="s">
        <v>1000</v>
      </c>
      <c r="E891" s="294">
        <v>70</v>
      </c>
      <c r="F891" s="601" t="s">
        <v>1001</v>
      </c>
      <c r="G891" s="603" t="s">
        <v>1002</v>
      </c>
      <c r="H891" s="272">
        <v>130</v>
      </c>
      <c r="I891" s="328" t="s">
        <v>1003</v>
      </c>
      <c r="J891" s="300" t="s">
        <v>1004</v>
      </c>
      <c r="K891" s="303">
        <v>0</v>
      </c>
      <c r="L891" s="306" t="s">
        <v>1005</v>
      </c>
      <c r="M891" s="308">
        <v>0.25</v>
      </c>
      <c r="N891" s="73" t="s">
        <v>43</v>
      </c>
      <c r="O891" s="175">
        <v>0.25</v>
      </c>
      <c r="P891" s="176">
        <v>0.5</v>
      </c>
      <c r="Q891" s="176">
        <v>0.75</v>
      </c>
      <c r="R891" s="178">
        <v>1</v>
      </c>
      <c r="S891" s="6">
        <f t="shared" ref="S891" si="3765">SUM(O891:O891)*M891</f>
        <v>6.25E-2</v>
      </c>
      <c r="T891" s="7">
        <f t="shared" ref="T891" si="3766">SUM(P891:P891)*M891</f>
        <v>0.125</v>
      </c>
      <c r="U891" s="7">
        <f t="shared" ref="U891" si="3767">SUM(Q891:Q891)*M891</f>
        <v>0.1875</v>
      </c>
      <c r="V891" s="7">
        <f t="shared" ref="V891" si="3768">SUM(R891:R891)*M891</f>
        <v>0.25</v>
      </c>
      <c r="W891" s="101">
        <f t="shared" si="3554"/>
        <v>0.25</v>
      </c>
      <c r="X891" s="229">
        <f>+S892+S894+S896+S898</f>
        <v>0</v>
      </c>
      <c r="Y891" s="229">
        <f>+T892+T894+T896+T898</f>
        <v>0</v>
      </c>
      <c r="Z891" s="229">
        <f>+U892+U894+U896+U898</f>
        <v>0</v>
      </c>
      <c r="AA891" s="229">
        <f>+V892+V894+V896+V898</f>
        <v>0</v>
      </c>
      <c r="AB891" s="231">
        <f>+W892+W894+W896+W898</f>
        <v>0</v>
      </c>
      <c r="AC891" s="658"/>
      <c r="AD891" s="591" t="s">
        <v>147</v>
      </c>
      <c r="AE891" s="266" t="str">
        <f t="shared" ref="AE891" si="3769">+IF(O892&gt;O891,"SUPERADA",IF(O892=O891,"EQUILIBRADA",IF(O892&lt;O891,"PARA MEJORAR")))</f>
        <v>PARA MEJORAR</v>
      </c>
      <c r="AF891" s="266" t="str">
        <f>IF(COUNTIF(AE891:AE898,"PARA MEJORAR")&gt;=1,"PARA MEJORAR","BIEN")</f>
        <v>PARA MEJORAR</v>
      </c>
      <c r="AG891" s="266" t="str">
        <f>IF(COUNTIF(AF891:AF898,"PARA MEJORAR")&gt;=1,"PARA MEJORAR","BIEN")</f>
        <v>PARA MEJORAR</v>
      </c>
      <c r="AH891" s="377"/>
      <c r="AI891" s="653"/>
      <c r="AJ891" s="11"/>
      <c r="AK891" s="12"/>
      <c r="AL891" s="12"/>
      <c r="AM891" s="12"/>
      <c r="AN891" s="12"/>
      <c r="AO891" s="13"/>
    </row>
    <row r="892" spans="1:41" ht="39.950000000000003" customHeight="1" thickBot="1" x14ac:dyDescent="0.25">
      <c r="A892" s="595"/>
      <c r="B892" s="665"/>
      <c r="C892" s="598"/>
      <c r="D892" s="600"/>
      <c r="E892" s="295"/>
      <c r="F892" s="602"/>
      <c r="G892" s="604"/>
      <c r="H892" s="317"/>
      <c r="I892" s="329"/>
      <c r="J892" s="301"/>
      <c r="K892" s="304"/>
      <c r="L892" s="307"/>
      <c r="M892" s="309"/>
      <c r="N892" s="71" t="s">
        <v>49</v>
      </c>
      <c r="O892" s="135">
        <v>0</v>
      </c>
      <c r="P892" s="136">
        <v>0</v>
      </c>
      <c r="Q892" s="136">
        <v>0</v>
      </c>
      <c r="R892" s="139">
        <v>0</v>
      </c>
      <c r="S892" s="9">
        <f t="shared" ref="S892" si="3770">SUM(O892:O892)*M891</f>
        <v>0</v>
      </c>
      <c r="T892" s="10">
        <f t="shared" ref="T892" si="3771">SUM(P892:P892)*M891</f>
        <v>0</v>
      </c>
      <c r="U892" s="10">
        <f t="shared" ref="U892" si="3772">SUM(Q892:Q892)*M891</f>
        <v>0</v>
      </c>
      <c r="V892" s="10">
        <f t="shared" ref="V892" si="3773">SUM(R892:R892)*M891</f>
        <v>0</v>
      </c>
      <c r="W892" s="102">
        <f t="shared" si="3554"/>
        <v>0</v>
      </c>
      <c r="X892" s="230"/>
      <c r="Y892" s="230"/>
      <c r="Z892" s="230"/>
      <c r="AA892" s="230"/>
      <c r="AB892" s="232"/>
      <c r="AC892" s="658"/>
      <c r="AD892" s="591"/>
      <c r="AE892" s="267"/>
      <c r="AF892" s="377"/>
      <c r="AG892" s="377"/>
      <c r="AH892" s="377"/>
      <c r="AI892" s="653"/>
      <c r="AJ892" s="18"/>
      <c r="AK892" s="116"/>
      <c r="AL892" s="116"/>
      <c r="AM892" s="116"/>
      <c r="AN892" s="116"/>
      <c r="AO892" s="19"/>
    </row>
    <row r="893" spans="1:41" ht="39.950000000000003" customHeight="1" x14ac:dyDescent="0.2">
      <c r="A893" s="595"/>
      <c r="B893" s="665"/>
      <c r="C893" s="598"/>
      <c r="D893" s="600"/>
      <c r="E893" s="295"/>
      <c r="F893" s="602"/>
      <c r="G893" s="604"/>
      <c r="H893" s="317"/>
      <c r="I893" s="329"/>
      <c r="J893" s="301"/>
      <c r="K893" s="304"/>
      <c r="L893" s="336" t="s">
        <v>1006</v>
      </c>
      <c r="M893" s="309">
        <v>0.25</v>
      </c>
      <c r="N893" s="70" t="s">
        <v>43</v>
      </c>
      <c r="O893" s="194">
        <v>0</v>
      </c>
      <c r="P893" s="186">
        <v>0</v>
      </c>
      <c r="Q893" s="186">
        <v>1</v>
      </c>
      <c r="R893" s="187">
        <v>1</v>
      </c>
      <c r="S893" s="14">
        <f t="shared" ref="S893" si="3774">SUM(O893:O893)*M893</f>
        <v>0</v>
      </c>
      <c r="T893" s="15">
        <f t="shared" ref="T893" si="3775">SUM(P893:P893)*M893</f>
        <v>0</v>
      </c>
      <c r="U893" s="15">
        <f t="shared" ref="U893" si="3776">SUM(Q893:Q893)*M893</f>
        <v>0.25</v>
      </c>
      <c r="V893" s="15">
        <f t="shared" ref="V893" si="3777">SUM(R893:R893)*M893</f>
        <v>0.25</v>
      </c>
      <c r="W893" s="103">
        <f t="shared" si="3554"/>
        <v>0.25</v>
      </c>
      <c r="X893" s="230"/>
      <c r="Y893" s="230"/>
      <c r="Z893" s="230"/>
      <c r="AA893" s="230"/>
      <c r="AB893" s="232"/>
      <c r="AC893" s="658"/>
      <c r="AD893" s="591"/>
      <c r="AE893" s="266" t="str">
        <f t="shared" ref="AE893" si="3778">+IF(O894&gt;O893,"SUPERADA",IF(O894=O893,"EQUILIBRADA",IF(O894&lt;O893,"PARA MEJORAR")))</f>
        <v>EQUILIBRADA</v>
      </c>
      <c r="AF893" s="377"/>
      <c r="AG893" s="377"/>
      <c r="AH893" s="377"/>
      <c r="AI893" s="653"/>
      <c r="AJ893" s="18"/>
      <c r="AK893" s="116"/>
      <c r="AL893" s="116"/>
      <c r="AM893" s="116"/>
      <c r="AN893" s="116"/>
      <c r="AO893" s="19"/>
    </row>
    <row r="894" spans="1:41" ht="39.950000000000003" customHeight="1" thickBot="1" x14ac:dyDescent="0.25">
      <c r="A894" s="595"/>
      <c r="B894" s="665"/>
      <c r="C894" s="598"/>
      <c r="D894" s="600"/>
      <c r="E894" s="295"/>
      <c r="F894" s="602"/>
      <c r="G894" s="604"/>
      <c r="H894" s="317"/>
      <c r="I894" s="329"/>
      <c r="J894" s="301"/>
      <c r="K894" s="304"/>
      <c r="L894" s="307"/>
      <c r="M894" s="309"/>
      <c r="N894" s="71" t="s">
        <v>49</v>
      </c>
      <c r="O894" s="135">
        <v>0</v>
      </c>
      <c r="P894" s="136">
        <v>0</v>
      </c>
      <c r="Q894" s="136">
        <v>0</v>
      </c>
      <c r="R894" s="139">
        <v>0</v>
      </c>
      <c r="S894" s="9">
        <f t="shared" ref="S894" si="3779">SUM(O894:O894)*M893</f>
        <v>0</v>
      </c>
      <c r="T894" s="10">
        <f t="shared" ref="T894" si="3780">SUM(P894:P894)*M893</f>
        <v>0</v>
      </c>
      <c r="U894" s="10">
        <f t="shared" ref="U894" si="3781">SUM(Q894:Q894)*M893</f>
        <v>0</v>
      </c>
      <c r="V894" s="10">
        <f t="shared" ref="V894" si="3782">SUM(R894:R894)*M893</f>
        <v>0</v>
      </c>
      <c r="W894" s="102">
        <f t="shared" si="3554"/>
        <v>0</v>
      </c>
      <c r="X894" s="230"/>
      <c r="Y894" s="230"/>
      <c r="Z894" s="230"/>
      <c r="AA894" s="230"/>
      <c r="AB894" s="232"/>
      <c r="AC894" s="658"/>
      <c r="AD894" s="591"/>
      <c r="AE894" s="267"/>
      <c r="AF894" s="377"/>
      <c r="AG894" s="377"/>
      <c r="AH894" s="377"/>
      <c r="AI894" s="653"/>
      <c r="AJ894" s="18"/>
      <c r="AK894" s="116"/>
      <c r="AL894" s="116"/>
      <c r="AM894" s="116"/>
      <c r="AN894" s="116"/>
      <c r="AO894" s="19"/>
    </row>
    <row r="895" spans="1:41" ht="39.950000000000003" customHeight="1" x14ac:dyDescent="0.2">
      <c r="A895" s="595"/>
      <c r="B895" s="665"/>
      <c r="C895" s="598"/>
      <c r="D895" s="600"/>
      <c r="E895" s="295"/>
      <c r="F895" s="602"/>
      <c r="G895" s="604"/>
      <c r="H895" s="317"/>
      <c r="I895" s="329"/>
      <c r="J895" s="301"/>
      <c r="K895" s="304"/>
      <c r="L895" s="336" t="s">
        <v>1007</v>
      </c>
      <c r="M895" s="309">
        <v>0.25</v>
      </c>
      <c r="N895" s="70" t="s">
        <v>43</v>
      </c>
      <c r="O895" s="194">
        <v>0</v>
      </c>
      <c r="P895" s="186">
        <v>0</v>
      </c>
      <c r="Q895" s="186">
        <v>1</v>
      </c>
      <c r="R895" s="187">
        <v>1</v>
      </c>
      <c r="S895" s="14">
        <f t="shared" ref="S895" si="3783">SUM(O895:O895)*M895</f>
        <v>0</v>
      </c>
      <c r="T895" s="15">
        <f t="shared" ref="T895" si="3784">SUM(P895:P895)*M895</f>
        <v>0</v>
      </c>
      <c r="U895" s="15">
        <f t="shared" ref="U895" si="3785">SUM(Q895:Q895)*M895</f>
        <v>0.25</v>
      </c>
      <c r="V895" s="15">
        <f t="shared" ref="V895" si="3786">SUM(R895:R895)*M895</f>
        <v>0.25</v>
      </c>
      <c r="W895" s="103">
        <f t="shared" si="3554"/>
        <v>0.25</v>
      </c>
      <c r="X895" s="230"/>
      <c r="Y895" s="230"/>
      <c r="Z895" s="230"/>
      <c r="AA895" s="230"/>
      <c r="AB895" s="232"/>
      <c r="AC895" s="658"/>
      <c r="AD895" s="591"/>
      <c r="AE895" s="266" t="str">
        <f t="shared" ref="AE895" si="3787">+IF(O896&gt;O895,"SUPERADA",IF(O896=O895,"EQUILIBRADA",IF(O896&lt;O895,"PARA MEJORAR")))</f>
        <v>EQUILIBRADA</v>
      </c>
      <c r="AF895" s="377"/>
      <c r="AG895" s="377"/>
      <c r="AH895" s="377"/>
      <c r="AI895" s="653"/>
      <c r="AJ895" s="18"/>
      <c r="AK895" s="116"/>
      <c r="AL895" s="116"/>
      <c r="AM895" s="116"/>
      <c r="AN895" s="116"/>
      <c r="AO895" s="19"/>
    </row>
    <row r="896" spans="1:41" ht="39.950000000000003" customHeight="1" thickBot="1" x14ac:dyDescent="0.25">
      <c r="A896" s="595"/>
      <c r="B896" s="665"/>
      <c r="C896" s="598"/>
      <c r="D896" s="600"/>
      <c r="E896" s="295"/>
      <c r="F896" s="602"/>
      <c r="G896" s="604"/>
      <c r="H896" s="317"/>
      <c r="I896" s="329"/>
      <c r="J896" s="301"/>
      <c r="K896" s="304"/>
      <c r="L896" s="307"/>
      <c r="M896" s="309"/>
      <c r="N896" s="71" t="s">
        <v>49</v>
      </c>
      <c r="O896" s="135">
        <v>0</v>
      </c>
      <c r="P896" s="136">
        <v>0</v>
      </c>
      <c r="Q896" s="136">
        <v>0</v>
      </c>
      <c r="R896" s="139">
        <v>0</v>
      </c>
      <c r="S896" s="9">
        <f t="shared" ref="S896" si="3788">SUM(O896:O896)*M895</f>
        <v>0</v>
      </c>
      <c r="T896" s="10">
        <f t="shared" ref="T896" si="3789">SUM(P896:P896)*M895</f>
        <v>0</v>
      </c>
      <c r="U896" s="10">
        <f t="shared" ref="U896" si="3790">SUM(Q896:Q896)*M895</f>
        <v>0</v>
      </c>
      <c r="V896" s="10">
        <f t="shared" ref="V896" si="3791">SUM(R896:R896)*M895</f>
        <v>0</v>
      </c>
      <c r="W896" s="102">
        <f t="shared" si="3554"/>
        <v>0</v>
      </c>
      <c r="X896" s="230"/>
      <c r="Y896" s="230"/>
      <c r="Z896" s="230"/>
      <c r="AA896" s="230"/>
      <c r="AB896" s="232"/>
      <c r="AC896" s="658"/>
      <c r="AD896" s="591"/>
      <c r="AE896" s="267"/>
      <c r="AF896" s="377"/>
      <c r="AG896" s="377"/>
      <c r="AH896" s="377"/>
      <c r="AI896" s="653"/>
      <c r="AJ896" s="18"/>
      <c r="AK896" s="116"/>
      <c r="AL896" s="116"/>
      <c r="AM896" s="116"/>
      <c r="AN896" s="116"/>
      <c r="AO896" s="19"/>
    </row>
    <row r="897" spans="1:41" ht="39.950000000000003" customHeight="1" x14ac:dyDescent="0.2">
      <c r="A897" s="595"/>
      <c r="B897" s="665"/>
      <c r="C897" s="598"/>
      <c r="D897" s="600"/>
      <c r="E897" s="295"/>
      <c r="F897" s="602"/>
      <c r="G897" s="604"/>
      <c r="H897" s="317"/>
      <c r="I897" s="329"/>
      <c r="J897" s="301"/>
      <c r="K897" s="304"/>
      <c r="L897" s="336" t="s">
        <v>1008</v>
      </c>
      <c r="M897" s="309">
        <v>0.25</v>
      </c>
      <c r="N897" s="70" t="s">
        <v>43</v>
      </c>
      <c r="O897" s="194">
        <v>0</v>
      </c>
      <c r="P897" s="186">
        <v>0</v>
      </c>
      <c r="Q897" s="186">
        <v>0</v>
      </c>
      <c r="R897" s="187">
        <v>1</v>
      </c>
      <c r="S897" s="14">
        <f t="shared" ref="S897" si="3792">SUM(O897:O897)*M897</f>
        <v>0</v>
      </c>
      <c r="T897" s="15">
        <f t="shared" ref="T897" si="3793">SUM(P897:P897)*M897</f>
        <v>0</v>
      </c>
      <c r="U897" s="15">
        <f t="shared" ref="U897" si="3794">SUM(Q897:Q897)*M897</f>
        <v>0</v>
      </c>
      <c r="V897" s="15">
        <f t="shared" ref="V897" si="3795">SUM(R897:R897)*M897</f>
        <v>0.25</v>
      </c>
      <c r="W897" s="103">
        <f t="shared" si="3554"/>
        <v>0.25</v>
      </c>
      <c r="X897" s="230"/>
      <c r="Y897" s="230"/>
      <c r="Z897" s="230"/>
      <c r="AA897" s="230"/>
      <c r="AB897" s="232"/>
      <c r="AC897" s="658"/>
      <c r="AD897" s="591"/>
      <c r="AE897" s="266" t="str">
        <f t="shared" ref="AE897" si="3796">+IF(O898&gt;O897,"SUPERADA",IF(O898=O897,"EQUILIBRADA",IF(O898&lt;O897,"PARA MEJORAR")))</f>
        <v>EQUILIBRADA</v>
      </c>
      <c r="AF897" s="377"/>
      <c r="AG897" s="377"/>
      <c r="AH897" s="377"/>
      <c r="AI897" s="653"/>
      <c r="AJ897" s="18"/>
      <c r="AK897" s="116"/>
      <c r="AL897" s="116"/>
      <c r="AM897" s="116"/>
      <c r="AN897" s="116"/>
      <c r="AO897" s="19"/>
    </row>
    <row r="898" spans="1:41" ht="39.950000000000003" customHeight="1" thickBot="1" x14ac:dyDescent="0.25">
      <c r="A898" s="595"/>
      <c r="B898" s="665"/>
      <c r="C898" s="598"/>
      <c r="D898" s="600"/>
      <c r="E898" s="295"/>
      <c r="F898" s="602"/>
      <c r="G898" s="605"/>
      <c r="H898" s="273"/>
      <c r="I898" s="330"/>
      <c r="J898" s="302"/>
      <c r="K898" s="305"/>
      <c r="L898" s="310"/>
      <c r="M898" s="327"/>
      <c r="N898" s="72" t="s">
        <v>49</v>
      </c>
      <c r="O898" s="137">
        <v>0</v>
      </c>
      <c r="P898" s="138">
        <v>0</v>
      </c>
      <c r="Q898" s="138">
        <v>0</v>
      </c>
      <c r="R898" s="140">
        <v>0</v>
      </c>
      <c r="S898" s="20">
        <f t="shared" ref="S898" si="3797">SUM(O898:O898)*M897</f>
        <v>0</v>
      </c>
      <c r="T898" s="21">
        <f t="shared" ref="T898" si="3798">SUM(P898:P898)*M897</f>
        <v>0</v>
      </c>
      <c r="U898" s="21">
        <f t="shared" ref="U898" si="3799">SUM(Q898:Q898)*M897</f>
        <v>0</v>
      </c>
      <c r="V898" s="21">
        <f t="shared" ref="V898" si="3800">SUM(R898:R898)*M897</f>
        <v>0</v>
      </c>
      <c r="W898" s="104">
        <f t="shared" si="3554"/>
        <v>0</v>
      </c>
      <c r="X898" s="233"/>
      <c r="Y898" s="233"/>
      <c r="Z898" s="233"/>
      <c r="AA898" s="233"/>
      <c r="AB898" s="234"/>
      <c r="AC898" s="658"/>
      <c r="AD898" s="592"/>
      <c r="AE898" s="267"/>
      <c r="AF898" s="267"/>
      <c r="AG898" s="267"/>
      <c r="AH898" s="377"/>
      <c r="AI898" s="653"/>
      <c r="AJ898" s="18"/>
      <c r="AK898" s="116"/>
      <c r="AL898" s="116"/>
      <c r="AM898" s="116"/>
      <c r="AN898" s="116"/>
      <c r="AO898" s="19"/>
    </row>
    <row r="899" spans="1:41" ht="39.950000000000003" customHeight="1" x14ac:dyDescent="0.2">
      <c r="A899" s="595"/>
      <c r="B899" s="665"/>
      <c r="C899" s="606"/>
      <c r="D899" s="608"/>
      <c r="E899" s="610"/>
      <c r="F899" s="612"/>
      <c r="G899" s="378" t="s">
        <v>149</v>
      </c>
      <c r="H899" s="380">
        <v>131</v>
      </c>
      <c r="I899" s="382" t="s">
        <v>150</v>
      </c>
      <c r="J899" s="384" t="s">
        <v>151</v>
      </c>
      <c r="K899" s="323">
        <v>0</v>
      </c>
      <c r="L899" s="325" t="s">
        <v>152</v>
      </c>
      <c r="M899" s="308">
        <v>1</v>
      </c>
      <c r="N899" s="73" t="s">
        <v>43</v>
      </c>
      <c r="O899" s="199">
        <v>0</v>
      </c>
      <c r="P899" s="196">
        <v>0</v>
      </c>
      <c r="Q899" s="197">
        <v>0.3</v>
      </c>
      <c r="R899" s="198">
        <v>1</v>
      </c>
      <c r="S899" s="6">
        <f t="shared" ref="S899" si="3801">SUM(O899:O899)*M899</f>
        <v>0</v>
      </c>
      <c r="T899" s="7">
        <f t="shared" ref="T899" si="3802">SUM(P899:P899)*M899</f>
        <v>0</v>
      </c>
      <c r="U899" s="7">
        <f t="shared" ref="U899" si="3803">SUM(Q899:Q899)*M899</f>
        <v>0.3</v>
      </c>
      <c r="V899" s="7">
        <f t="shared" ref="V899" si="3804">SUM(R899:R899)*M899</f>
        <v>1</v>
      </c>
      <c r="W899" s="101">
        <f t="shared" si="3554"/>
        <v>1</v>
      </c>
      <c r="X899" s="235">
        <f>+S900</f>
        <v>0</v>
      </c>
      <c r="Y899" s="235">
        <f>+T900</f>
        <v>0</v>
      </c>
      <c r="Z899" s="235">
        <f>+U900</f>
        <v>0</v>
      </c>
      <c r="AA899" s="235">
        <f>+V900</f>
        <v>0</v>
      </c>
      <c r="AB899" s="238">
        <f>+W900</f>
        <v>0</v>
      </c>
      <c r="AC899" s="658"/>
      <c r="AD899" s="593" t="s">
        <v>535</v>
      </c>
      <c r="AE899" s="266" t="str">
        <f t="shared" ref="AE899" si="3805">+IF(O900&gt;O899,"SUPERADA",IF(O900=O899,"EQUILIBRADA",IF(O900&lt;O899,"PARA MEJORAR")))</f>
        <v>EQUILIBRADA</v>
      </c>
      <c r="AF899" s="266" t="str">
        <f>IF(COUNTIF(AE899:AE900,"PARA MEJORAR")&gt;=1,"PARA MEJORAR","BIEN")</f>
        <v>BIEN</v>
      </c>
      <c r="AG899" s="266" t="str">
        <f>IF(COUNTIF(AF899:AF900,"PARA MEJORAR")&gt;=1,"PARA MEJORAR","BIEN")</f>
        <v>BIEN</v>
      </c>
      <c r="AH899" s="377"/>
      <c r="AI899" s="653"/>
      <c r="AJ899" s="27"/>
      <c r="AK899" s="28"/>
      <c r="AL899" s="28"/>
      <c r="AM899" s="28"/>
      <c r="AN899" s="28"/>
      <c r="AO899" s="29"/>
    </row>
    <row r="900" spans="1:41" ht="39.950000000000003" customHeight="1" thickBot="1" x14ac:dyDescent="0.25">
      <c r="A900" s="596"/>
      <c r="B900" s="666"/>
      <c r="C900" s="607"/>
      <c r="D900" s="609"/>
      <c r="E900" s="611"/>
      <c r="F900" s="613"/>
      <c r="G900" s="379"/>
      <c r="H900" s="381"/>
      <c r="I900" s="383"/>
      <c r="J900" s="385"/>
      <c r="K900" s="324"/>
      <c r="L900" s="326"/>
      <c r="M900" s="327"/>
      <c r="N900" s="72" t="s">
        <v>49</v>
      </c>
      <c r="O900" s="160">
        <v>0</v>
      </c>
      <c r="P900" s="156">
        <v>0</v>
      </c>
      <c r="Q900" s="145">
        <v>0</v>
      </c>
      <c r="R900" s="157">
        <v>0</v>
      </c>
      <c r="S900" s="20">
        <f t="shared" ref="S900" si="3806">SUM(O900:O900)*M899</f>
        <v>0</v>
      </c>
      <c r="T900" s="21">
        <f t="shared" ref="T900" si="3807">SUM(P900:P900)*M899</f>
        <v>0</v>
      </c>
      <c r="U900" s="21">
        <f t="shared" ref="U900" si="3808">SUM(Q900:Q900)*M899</f>
        <v>0</v>
      </c>
      <c r="V900" s="21">
        <f t="shared" ref="V900" si="3809">SUM(R900:R900)*M899</f>
        <v>0</v>
      </c>
      <c r="W900" s="104">
        <f t="shared" si="3554"/>
        <v>0</v>
      </c>
      <c r="X900" s="237"/>
      <c r="Y900" s="237"/>
      <c r="Z900" s="237"/>
      <c r="AA900" s="237"/>
      <c r="AB900" s="432"/>
      <c r="AC900" s="659"/>
      <c r="AD900" s="594"/>
      <c r="AE900" s="267"/>
      <c r="AF900" s="267"/>
      <c r="AG900" s="267"/>
      <c r="AH900" s="267"/>
      <c r="AI900" s="654"/>
      <c r="AJ900" s="124"/>
      <c r="AK900" s="125"/>
      <c r="AL900" s="125"/>
      <c r="AM900" s="125"/>
      <c r="AN900" s="125"/>
      <c r="AO900" s="126"/>
    </row>
    <row r="901" spans="1:41" s="76" customFormat="1" ht="39.950000000000003" customHeight="1" thickBot="1" x14ac:dyDescent="0.3">
      <c r="B901" s="77"/>
      <c r="C901" s="78">
        <f>COUNTA(C3:C900)</f>
        <v>65</v>
      </c>
      <c r="D901" s="78"/>
      <c r="E901" s="78">
        <f>COUNTA(E3:E900)</f>
        <v>70</v>
      </c>
      <c r="F901" s="78"/>
      <c r="G901" s="127"/>
      <c r="H901" s="78">
        <f>COUNTA(H3:H900)</f>
        <v>131</v>
      </c>
      <c r="I901" s="78"/>
      <c r="J901" s="78"/>
      <c r="K901" s="50"/>
      <c r="L901" s="127">
        <f>COUNTA(L3:L900)</f>
        <v>450</v>
      </c>
      <c r="M901" s="78"/>
      <c r="S901" s="100">
        <f t="shared" ref="S901:U901" si="3810">+(SUMIF($N$3:$N$900,"P",S$3:S$900)/131)</f>
        <v>0.1767225190877863</v>
      </c>
      <c r="T901" s="100">
        <f t="shared" si="3810"/>
        <v>0.3983664122213742</v>
      </c>
      <c r="U901" s="100">
        <f t="shared" si="3810"/>
        <v>0.68053511451526794</v>
      </c>
      <c r="V901" s="100">
        <f>+(SUMIF($N$3:$N$900,"P",V$3:V$900)/131)</f>
        <v>1.0000000000152678</v>
      </c>
      <c r="W901" s="114">
        <f>+(SUMIF($N$3:$N$900,"P",W$3:W$900)/131)</f>
        <v>1.0000000000152678</v>
      </c>
      <c r="AD901" s="79"/>
      <c r="AE901" s="80"/>
      <c r="AF901" s="80"/>
      <c r="AI901" s="81"/>
    </row>
    <row r="902" spans="1:41" ht="39.950000000000003" customHeight="1" thickBot="1" x14ac:dyDescent="0.35">
      <c r="S902" s="68">
        <f>+(SUMIF($N$3:$N$900,"E",S$3:S$900)/131)</f>
        <v>0</v>
      </c>
      <c r="T902" s="68">
        <f t="shared" ref="T902:W902" si="3811">+(SUMIF($N$3:$N$900,"E",T$3:T$900)/131)</f>
        <v>0</v>
      </c>
      <c r="U902" s="68">
        <f t="shared" si="3811"/>
        <v>0</v>
      </c>
      <c r="V902" s="107">
        <f t="shared" si="3811"/>
        <v>0</v>
      </c>
      <c r="W902" s="108">
        <f t="shared" si="3811"/>
        <v>0</v>
      </c>
    </row>
    <row r="903" spans="1:41" ht="39.950000000000003" customHeight="1" thickBot="1" x14ac:dyDescent="0.35">
      <c r="S903" s="69"/>
      <c r="T903" s="69"/>
      <c r="U903" s="69"/>
      <c r="V903" s="69"/>
      <c r="W903" s="69"/>
    </row>
    <row r="904" spans="1:41" ht="39.950000000000003" customHeight="1" thickBot="1" x14ac:dyDescent="0.35">
      <c r="S904" s="588" t="s">
        <v>1009</v>
      </c>
      <c r="T904" s="589"/>
      <c r="U904" s="589"/>
      <c r="V904" s="589"/>
      <c r="W904" s="590"/>
    </row>
    <row r="905" spans="1:41" ht="39.950000000000003" customHeight="1" thickBot="1" x14ac:dyDescent="0.35">
      <c r="S905" s="61">
        <f>+S902/S901</f>
        <v>0</v>
      </c>
      <c r="T905" s="62">
        <f>+T902/T901</f>
        <v>0</v>
      </c>
      <c r="U905" s="63">
        <f>+U902/U901</f>
        <v>0</v>
      </c>
      <c r="V905" s="63">
        <f>+V902/V901</f>
        <v>0</v>
      </c>
      <c r="W905" s="64">
        <f>+W902/W901</f>
        <v>0</v>
      </c>
    </row>
    <row r="906" spans="1:41" ht="39.950000000000003" customHeight="1" thickBot="1" x14ac:dyDescent="0.35">
      <c r="S906" s="65" t="str">
        <f>+IF(S905&gt;0.95,"BIEN",IF(S905&gt;=0.85,"ACEPTABLE",IF(S905&lt;0.85,"PARA MEJORAR")))</f>
        <v>PARA MEJORAR</v>
      </c>
      <c r="T906" s="65" t="str">
        <f>+IF(T905&gt;0.95,"BIEN",IF(T905&gt;=0.85,"ACEPTABLE",IF(T905&lt;0.85,"PARA MEJORAR")))</f>
        <v>PARA MEJORAR</v>
      </c>
      <c r="U906" s="65" t="str">
        <f>+IF(U905&gt;0.95,"BIEN",IF(U905&gt;=0.85,"ACEPTABLE",IF(U905&lt;0.85,"PARA MEJORAR")))</f>
        <v>PARA MEJORAR</v>
      </c>
      <c r="V906" s="66" t="str">
        <f>+IF(V905&gt;0.95,"BIEN",IF(V905&gt;=0.85,"ACEPTABLE",IF(V905&lt;0.85,"PARA MEJORAR")))</f>
        <v>PARA MEJORAR</v>
      </c>
      <c r="W906" s="67" t="str">
        <f>+IF(W905&gt;0.95,"BIEN",IF(W905&gt;=0.85,"ACEPTABLE",IF(W905&lt;0.85,"PARA MEJORAR")))</f>
        <v>PARA MEJORAR</v>
      </c>
    </row>
    <row r="909" spans="1:41" x14ac:dyDescent="0.3">
      <c r="W909" s="106"/>
    </row>
  </sheetData>
  <sheetProtection algorithmName="SHA-512" hashValue="lF07+yHoAZ1Y5oi+MPgKa1w0OJN1PNMHLI5huo82KTlOpb22TuZ6D8P13jh4HbZAIc8aMjSMjVUbJ2GkXxgakg==" saltValue="JX113ssIIsfoGFSz0qwksA==" spinCount="100000" sheet="1" objects="1" scenarios="1"/>
  <mergeCells count="3329">
    <mergeCell ref="H119:H130"/>
    <mergeCell ref="I119:I130"/>
    <mergeCell ref="H267:H290"/>
    <mergeCell ref="I267:I290"/>
    <mergeCell ref="X119:X130"/>
    <mergeCell ref="Y119:Y130"/>
    <mergeCell ref="Z119:Z130"/>
    <mergeCell ref="AA119:AA130"/>
    <mergeCell ref="AB119:AB130"/>
    <mergeCell ref="X615:X622"/>
    <mergeCell ref="Y615:Y622"/>
    <mergeCell ref="Z615:Z622"/>
    <mergeCell ref="AA615:AA622"/>
    <mergeCell ref="AB615:AB622"/>
    <mergeCell ref="AC587:AC750"/>
    <mergeCell ref="AD413:AD414"/>
    <mergeCell ref="AD291:AD298"/>
    <mergeCell ref="AC163:AC220"/>
    <mergeCell ref="AD161:AD162"/>
    <mergeCell ref="AD111:AD160"/>
    <mergeCell ref="AB741:AB748"/>
    <mergeCell ref="AD741:AD748"/>
    <mergeCell ref="X741:X748"/>
    <mergeCell ref="Y741:Y748"/>
    <mergeCell ref="Z741:Z748"/>
    <mergeCell ref="AA741:AA748"/>
    <mergeCell ref="X111:X118"/>
    <mergeCell ref="Y111:Y118"/>
    <mergeCell ref="Z111:Z118"/>
    <mergeCell ref="AA111:AA118"/>
    <mergeCell ref="M123:M124"/>
    <mergeCell ref="M131:M132"/>
    <mergeCell ref="B749:B750"/>
    <mergeCell ref="A741:A748"/>
    <mergeCell ref="A749:A750"/>
    <mergeCell ref="D741:D748"/>
    <mergeCell ref="F741:F748"/>
    <mergeCell ref="G741:G748"/>
    <mergeCell ref="H741:H748"/>
    <mergeCell ref="I741:I748"/>
    <mergeCell ref="J741:J748"/>
    <mergeCell ref="K741:K748"/>
    <mergeCell ref="L741:L742"/>
    <mergeCell ref="M741:M742"/>
    <mergeCell ref="L743:L744"/>
    <mergeCell ref="M743:M744"/>
    <mergeCell ref="L745:L746"/>
    <mergeCell ref="M745:M746"/>
    <mergeCell ref="L747:L748"/>
    <mergeCell ref="M747:M748"/>
    <mergeCell ref="C741:C748"/>
    <mergeCell ref="E741:E748"/>
    <mergeCell ref="C749:C750"/>
    <mergeCell ref="D749:D750"/>
    <mergeCell ref="E749:E750"/>
    <mergeCell ref="F749:F750"/>
    <mergeCell ref="G749:G750"/>
    <mergeCell ref="G119:G130"/>
    <mergeCell ref="J119:J130"/>
    <mergeCell ref="K119:K130"/>
    <mergeCell ref="B1:F1"/>
    <mergeCell ref="G1:AO1"/>
    <mergeCell ref="M2:N2"/>
    <mergeCell ref="AJ2:AK2"/>
    <mergeCell ref="AL2:AM2"/>
    <mergeCell ref="AN2:AO2"/>
    <mergeCell ref="AE11:AE12"/>
    <mergeCell ref="AD13:AD24"/>
    <mergeCell ref="AE13:AE14"/>
    <mergeCell ref="AF13:AF24"/>
    <mergeCell ref="M3:M4"/>
    <mergeCell ref="X3:X12"/>
    <mergeCell ref="Y3:Y12"/>
    <mergeCell ref="Z3:Z12"/>
    <mergeCell ref="AA3:AA12"/>
    <mergeCell ref="AB3:AB12"/>
    <mergeCell ref="M11:M12"/>
    <mergeCell ref="G3:G12"/>
    <mergeCell ref="H3:H12"/>
    <mergeCell ref="I3:I12"/>
    <mergeCell ref="J3:J12"/>
    <mergeCell ref="K3:K12"/>
    <mergeCell ref="AI3:AI110"/>
    <mergeCell ref="L5:L6"/>
    <mergeCell ref="M5:M6"/>
    <mergeCell ref="AE5:AE6"/>
    <mergeCell ref="L7:L8"/>
    <mergeCell ref="M7:M8"/>
    <mergeCell ref="L61:L62"/>
    <mergeCell ref="AF3:AF12"/>
    <mergeCell ref="AG3:AG62"/>
    <mergeCell ref="AH3:AH110"/>
    <mergeCell ref="AF45:AF52"/>
    <mergeCell ref="L47:L48"/>
    <mergeCell ref="M47:M48"/>
    <mergeCell ref="AE47:AE48"/>
    <mergeCell ref="L49:L50"/>
    <mergeCell ref="M49:M50"/>
    <mergeCell ref="AE49:AE50"/>
    <mergeCell ref="L51:L52"/>
    <mergeCell ref="M51:M52"/>
    <mergeCell ref="AE51:AE52"/>
    <mergeCell ref="AE17:AE18"/>
    <mergeCell ref="L19:L20"/>
    <mergeCell ref="L3:L4"/>
    <mergeCell ref="AF33:AF44"/>
    <mergeCell ref="M33:M34"/>
    <mergeCell ref="AF53:AF62"/>
    <mergeCell ref="AE25:AE26"/>
    <mergeCell ref="M39:M40"/>
    <mergeCell ref="L53:L54"/>
    <mergeCell ref="AE39:AE40"/>
    <mergeCell ref="AF25:AF28"/>
    <mergeCell ref="AD45:AD52"/>
    <mergeCell ref="AE45:AE46"/>
    <mergeCell ref="M19:M20"/>
    <mergeCell ref="AE19:AE20"/>
    <mergeCell ref="AE61:AE62"/>
    <mergeCell ref="L33:L34"/>
    <mergeCell ref="Y53:Y62"/>
    <mergeCell ref="Z53:Z62"/>
    <mergeCell ref="M61:M62"/>
    <mergeCell ref="AE7:AE8"/>
    <mergeCell ref="L9:L10"/>
    <mergeCell ref="M9:M10"/>
    <mergeCell ref="AE9:AE10"/>
    <mergeCell ref="AC3:AC110"/>
    <mergeCell ref="AD3:AD12"/>
    <mergeCell ref="AE3:AE4"/>
    <mergeCell ref="L11:L12"/>
    <mergeCell ref="M13:M14"/>
    <mergeCell ref="Z13:Z24"/>
    <mergeCell ref="AA13:AA24"/>
    <mergeCell ref="AB13:AB24"/>
    <mergeCell ref="M15:M16"/>
    <mergeCell ref="M21:M22"/>
    <mergeCell ref="M29:M30"/>
    <mergeCell ref="M31:M32"/>
    <mergeCell ref="L13:L14"/>
    <mergeCell ref="L15:L16"/>
    <mergeCell ref="L21:L22"/>
    <mergeCell ref="AE21:AE22"/>
    <mergeCell ref="X13:X24"/>
    <mergeCell ref="Y13:Y24"/>
    <mergeCell ref="L27:L28"/>
    <mergeCell ref="M27:M28"/>
    <mergeCell ref="AE27:AE28"/>
    <mergeCell ref="M25:M26"/>
    <mergeCell ref="X25:X28"/>
    <mergeCell ref="Y25:Y28"/>
    <mergeCell ref="Z25:Z28"/>
    <mergeCell ref="AA25:AA28"/>
    <mergeCell ref="AB25:AB28"/>
    <mergeCell ref="G29:G44"/>
    <mergeCell ref="H29:H44"/>
    <mergeCell ref="I29:I44"/>
    <mergeCell ref="J29:J44"/>
    <mergeCell ref="K29:K44"/>
    <mergeCell ref="L29:L30"/>
    <mergeCell ref="L31:L32"/>
    <mergeCell ref="AE15:AE16"/>
    <mergeCell ref="L17:L18"/>
    <mergeCell ref="M17:M18"/>
    <mergeCell ref="M37:M38"/>
    <mergeCell ref="AE37:AE38"/>
    <mergeCell ref="L39:L40"/>
    <mergeCell ref="L41:L42"/>
    <mergeCell ref="M41:M42"/>
    <mergeCell ref="AA53:AA62"/>
    <mergeCell ref="G45:G52"/>
    <mergeCell ref="H45:H52"/>
    <mergeCell ref="L23:L24"/>
    <mergeCell ref="M23:M24"/>
    <mergeCell ref="AE23:AE24"/>
    <mergeCell ref="G25:G28"/>
    <mergeCell ref="H25:H28"/>
    <mergeCell ref="I25:I28"/>
    <mergeCell ref="J25:J28"/>
    <mergeCell ref="K25:K28"/>
    <mergeCell ref="L25:L26"/>
    <mergeCell ref="K53:K62"/>
    <mergeCell ref="AD25:AD28"/>
    <mergeCell ref="AE43:AE44"/>
    <mergeCell ref="AE33:AE34"/>
    <mergeCell ref="L35:L36"/>
    <mergeCell ref="M35:M36"/>
    <mergeCell ref="AE41:AE42"/>
    <mergeCell ref="L43:L44"/>
    <mergeCell ref="AE35:AE36"/>
    <mergeCell ref="L37:L38"/>
    <mergeCell ref="G53:G62"/>
    <mergeCell ref="H53:H62"/>
    <mergeCell ref="AB53:AB62"/>
    <mergeCell ref="M59:M60"/>
    <mergeCell ref="AE59:AE60"/>
    <mergeCell ref="G13:G24"/>
    <mergeCell ref="H13:H24"/>
    <mergeCell ref="I13:I24"/>
    <mergeCell ref="J13:J24"/>
    <mergeCell ref="K13:K24"/>
    <mergeCell ref="C63:C76"/>
    <mergeCell ref="D63:D76"/>
    <mergeCell ref="E63:E76"/>
    <mergeCell ref="F63:F76"/>
    <mergeCell ref="AD53:AD62"/>
    <mergeCell ref="AE53:AE54"/>
    <mergeCell ref="D3:D62"/>
    <mergeCell ref="E3:E62"/>
    <mergeCell ref="F3:F62"/>
    <mergeCell ref="I45:I52"/>
    <mergeCell ref="J45:J52"/>
    <mergeCell ref="K45:K52"/>
    <mergeCell ref="L45:L46"/>
    <mergeCell ref="M45:M46"/>
    <mergeCell ref="X45:X52"/>
    <mergeCell ref="Y45:Y52"/>
    <mergeCell ref="Z45:Z52"/>
    <mergeCell ref="AA45:AA52"/>
    <mergeCell ref="K63:K72"/>
    <mergeCell ref="L63:L64"/>
    <mergeCell ref="L71:L72"/>
    <mergeCell ref="I53:I62"/>
    <mergeCell ref="J53:J62"/>
    <mergeCell ref="L55:L56"/>
    <mergeCell ref="M55:M56"/>
    <mergeCell ref="AE55:AE56"/>
    <mergeCell ref="L57:L58"/>
    <mergeCell ref="M57:M58"/>
    <mergeCell ref="AE57:AE58"/>
    <mergeCell ref="L59:L60"/>
    <mergeCell ref="M53:M54"/>
    <mergeCell ref="X53:X62"/>
    <mergeCell ref="AG63:AG76"/>
    <mergeCell ref="AD63:AD72"/>
    <mergeCell ref="AE63:AE64"/>
    <mergeCell ref="AE71:AE72"/>
    <mergeCell ref="G73:G76"/>
    <mergeCell ref="H73:H76"/>
    <mergeCell ref="I73:I74"/>
    <mergeCell ref="J73:J74"/>
    <mergeCell ref="K73:K76"/>
    <mergeCell ref="L73:L74"/>
    <mergeCell ref="G63:G72"/>
    <mergeCell ref="H63:H72"/>
    <mergeCell ref="I63:I72"/>
    <mergeCell ref="J63:J72"/>
    <mergeCell ref="M43:M44"/>
    <mergeCell ref="X29:X44"/>
    <mergeCell ref="Y29:Y44"/>
    <mergeCell ref="Z29:Z44"/>
    <mergeCell ref="AA29:AA44"/>
    <mergeCell ref="AB29:AB44"/>
    <mergeCell ref="AD29:AD44"/>
    <mergeCell ref="AE29:AE30"/>
    <mergeCell ref="AE31:AE32"/>
    <mergeCell ref="AB45:AB52"/>
    <mergeCell ref="AF63:AF72"/>
    <mergeCell ref="L65:L66"/>
    <mergeCell ref="M65:M66"/>
    <mergeCell ref="AE65:AE66"/>
    <mergeCell ref="L67:L68"/>
    <mergeCell ref="M67:M68"/>
    <mergeCell ref="AE67:AE68"/>
    <mergeCell ref="L69:L70"/>
    <mergeCell ref="M69:M70"/>
    <mergeCell ref="AE69:AE70"/>
    <mergeCell ref="M63:M64"/>
    <mergeCell ref="X63:X72"/>
    <mergeCell ref="Y63:Y72"/>
    <mergeCell ref="Z63:Z72"/>
    <mergeCell ref="AA63:AA72"/>
    <mergeCell ref="AB63:AB72"/>
    <mergeCell ref="M71:M72"/>
    <mergeCell ref="AG87:AG104"/>
    <mergeCell ref="L77:L78"/>
    <mergeCell ref="L83:L84"/>
    <mergeCell ref="AD73:AD76"/>
    <mergeCell ref="AE73:AE74"/>
    <mergeCell ref="AF73:AF76"/>
    <mergeCell ref="I75:I76"/>
    <mergeCell ref="J75:J76"/>
    <mergeCell ref="L75:L76"/>
    <mergeCell ref="M75:M76"/>
    <mergeCell ref="AE75:AE76"/>
    <mergeCell ref="M73:M74"/>
    <mergeCell ref="X73:X76"/>
    <mergeCell ref="Y73:Y76"/>
    <mergeCell ref="Z73:Z76"/>
    <mergeCell ref="AA73:AA76"/>
    <mergeCell ref="AB73:AB76"/>
    <mergeCell ref="AG77:AG86"/>
    <mergeCell ref="L79:L80"/>
    <mergeCell ref="M79:M80"/>
    <mergeCell ref="AE79:AE80"/>
    <mergeCell ref="L81:L82"/>
    <mergeCell ref="M81:M82"/>
    <mergeCell ref="AE81:AE82"/>
    <mergeCell ref="M77:M78"/>
    <mergeCell ref="X77:X86"/>
    <mergeCell ref="Y77:Y86"/>
    <mergeCell ref="Z77:Z86"/>
    <mergeCell ref="AA77:AA86"/>
    <mergeCell ref="AB77:AB86"/>
    <mergeCell ref="M83:M84"/>
    <mergeCell ref="AF77:AF86"/>
    <mergeCell ref="G77:G86"/>
    <mergeCell ref="H77:H86"/>
    <mergeCell ref="I77:I86"/>
    <mergeCell ref="J77:J86"/>
    <mergeCell ref="K77:K86"/>
    <mergeCell ref="L97:L98"/>
    <mergeCell ref="M97:M98"/>
    <mergeCell ref="L103:L104"/>
    <mergeCell ref="M103:M104"/>
    <mergeCell ref="AE103:AE104"/>
    <mergeCell ref="L85:L86"/>
    <mergeCell ref="M85:M86"/>
    <mergeCell ref="AE85:AE86"/>
    <mergeCell ref="AF87:AF104"/>
    <mergeCell ref="AA87:AA104"/>
    <mergeCell ref="AB87:AB104"/>
    <mergeCell ref="AD87:AD104"/>
    <mergeCell ref="AE87:AE88"/>
    <mergeCell ref="AE93:AE94"/>
    <mergeCell ref="AE95:AE96"/>
    <mergeCell ref="AE97:AE98"/>
    <mergeCell ref="L87:L88"/>
    <mergeCell ref="M87:M88"/>
    <mergeCell ref="C87:C104"/>
    <mergeCell ref="D87:D104"/>
    <mergeCell ref="E87:E104"/>
    <mergeCell ref="F87:F104"/>
    <mergeCell ref="G87:G104"/>
    <mergeCell ref="H87:H104"/>
    <mergeCell ref="AD77:AD86"/>
    <mergeCell ref="AE77:AE78"/>
    <mergeCell ref="C77:C86"/>
    <mergeCell ref="D77:D86"/>
    <mergeCell ref="E77:E86"/>
    <mergeCell ref="F77:F86"/>
    <mergeCell ref="L99:L100"/>
    <mergeCell ref="M99:M100"/>
    <mergeCell ref="AE99:AE100"/>
    <mergeCell ref="L101:L102"/>
    <mergeCell ref="M101:M102"/>
    <mergeCell ref="AE101:AE102"/>
    <mergeCell ref="AE83:AE84"/>
    <mergeCell ref="I87:I104"/>
    <mergeCell ref="J87:J104"/>
    <mergeCell ref="K87:K104"/>
    <mergeCell ref="L89:L90"/>
    <mergeCell ref="M89:M90"/>
    <mergeCell ref="AE89:AE90"/>
    <mergeCell ref="L91:L92"/>
    <mergeCell ref="M91:M92"/>
    <mergeCell ref="AE91:AE92"/>
    <mergeCell ref="L93:L94"/>
    <mergeCell ref="M93:M94"/>
    <mergeCell ref="Y87:Y104"/>
    <mergeCell ref="Z87:Z104"/>
    <mergeCell ref="X87:X104"/>
    <mergeCell ref="L95:L96"/>
    <mergeCell ref="M95:M96"/>
    <mergeCell ref="AG105:AG108"/>
    <mergeCell ref="L107:L108"/>
    <mergeCell ref="M107:M108"/>
    <mergeCell ref="AE107:AE108"/>
    <mergeCell ref="C109:C110"/>
    <mergeCell ref="D109:D110"/>
    <mergeCell ref="E109:E110"/>
    <mergeCell ref="F109:F110"/>
    <mergeCell ref="G109:G110"/>
    <mergeCell ref="H109:H110"/>
    <mergeCell ref="Z105:Z108"/>
    <mergeCell ref="AA105:AA108"/>
    <mergeCell ref="AB105:AB108"/>
    <mergeCell ref="AD105:AD108"/>
    <mergeCell ref="AE105:AE106"/>
    <mergeCell ref="AF105:AF108"/>
    <mergeCell ref="J105:J108"/>
    <mergeCell ref="K105:K108"/>
    <mergeCell ref="L105:L106"/>
    <mergeCell ref="M105:M106"/>
    <mergeCell ref="X105:X108"/>
    <mergeCell ref="Y105:Y108"/>
    <mergeCell ref="C105:C108"/>
    <mergeCell ref="D105:D108"/>
    <mergeCell ref="E105:E108"/>
    <mergeCell ref="F105:F108"/>
    <mergeCell ref="G105:G108"/>
    <mergeCell ref="H105:H108"/>
    <mergeCell ref="I105:I108"/>
    <mergeCell ref="F111:F118"/>
    <mergeCell ref="G111:G118"/>
    <mergeCell ref="H111:H118"/>
    <mergeCell ref="I111:I118"/>
    <mergeCell ref="J111:J118"/>
    <mergeCell ref="K111:K118"/>
    <mergeCell ref="AF109:AF110"/>
    <mergeCell ref="AG109:AG110"/>
    <mergeCell ref="A111:A162"/>
    <mergeCell ref="B111:B162"/>
    <mergeCell ref="C111:C118"/>
    <mergeCell ref="D111:D118"/>
    <mergeCell ref="E111:E118"/>
    <mergeCell ref="Y109:Y110"/>
    <mergeCell ref="Z109:Z110"/>
    <mergeCell ref="AA109:AA110"/>
    <mergeCell ref="AB109:AB110"/>
    <mergeCell ref="AD109:AD110"/>
    <mergeCell ref="AE109:AE110"/>
    <mergeCell ref="I109:I110"/>
    <mergeCell ref="J109:J110"/>
    <mergeCell ref="K109:K110"/>
    <mergeCell ref="L109:L110"/>
    <mergeCell ref="M109:M110"/>
    <mergeCell ref="X109:X110"/>
    <mergeCell ref="A3:A110"/>
    <mergeCell ref="B3:B110"/>
    <mergeCell ref="C3:C62"/>
    <mergeCell ref="C119:C144"/>
    <mergeCell ref="D119:D144"/>
    <mergeCell ref="E119:E124"/>
    <mergeCell ref="F119:F124"/>
    <mergeCell ref="E125:E130"/>
    <mergeCell ref="F125:F130"/>
    <mergeCell ref="AH111:AH162"/>
    <mergeCell ref="AI111:AI162"/>
    <mergeCell ref="L113:L114"/>
    <mergeCell ref="M113:M114"/>
    <mergeCell ref="AE113:AE114"/>
    <mergeCell ref="L115:L116"/>
    <mergeCell ref="M115:M116"/>
    <mergeCell ref="AE115:AE116"/>
    <mergeCell ref="L117:L118"/>
    <mergeCell ref="M117:M118"/>
    <mergeCell ref="AB111:AB118"/>
    <mergeCell ref="AC111:AC162"/>
    <mergeCell ref="AE111:AE112"/>
    <mergeCell ref="AF111:AF118"/>
    <mergeCell ref="AG111:AG118"/>
    <mergeCell ref="AE117:AE118"/>
    <mergeCell ref="AG119:AG144"/>
    <mergeCell ref="AE137:AE138"/>
    <mergeCell ref="AG145:AG152"/>
    <mergeCell ref="L111:L112"/>
    <mergeCell ref="M111:M112"/>
    <mergeCell ref="AE119:AE120"/>
    <mergeCell ref="AF119:AF124"/>
    <mergeCell ref="AE121:AE122"/>
    <mergeCell ref="AE123:AE124"/>
    <mergeCell ref="L119:L120"/>
    <mergeCell ref="M119:M120"/>
    <mergeCell ref="L121:L122"/>
    <mergeCell ref="M121:M122"/>
    <mergeCell ref="L123:L124"/>
    <mergeCell ref="E131:E144"/>
    <mergeCell ref="F131:F144"/>
    <mergeCell ref="G131:G138"/>
    <mergeCell ref="H131:H138"/>
    <mergeCell ref="I131:I138"/>
    <mergeCell ref="J131:J138"/>
    <mergeCell ref="G139:G144"/>
    <mergeCell ref="H139:H144"/>
    <mergeCell ref="I139:I144"/>
    <mergeCell ref="J139:J144"/>
    <mergeCell ref="AE125:AE126"/>
    <mergeCell ref="AF125:AF130"/>
    <mergeCell ref="AE127:AE128"/>
    <mergeCell ref="AE129:AE130"/>
    <mergeCell ref="L125:L126"/>
    <mergeCell ref="M125:M126"/>
    <mergeCell ref="L127:L128"/>
    <mergeCell ref="M127:M128"/>
    <mergeCell ref="L129:L130"/>
    <mergeCell ref="M129:M130"/>
    <mergeCell ref="AA131:AA138"/>
    <mergeCell ref="AB131:AB138"/>
    <mergeCell ref="AE131:AE132"/>
    <mergeCell ref="AF131:AF138"/>
    <mergeCell ref="L133:L134"/>
    <mergeCell ref="M133:M134"/>
    <mergeCell ref="AE133:AE134"/>
    <mergeCell ref="L135:L136"/>
    <mergeCell ref="M135:M136"/>
    <mergeCell ref="AE135:AE136"/>
    <mergeCell ref="K131:K138"/>
    <mergeCell ref="L131:L132"/>
    <mergeCell ref="X131:X138"/>
    <mergeCell ref="Y131:Y138"/>
    <mergeCell ref="Z131:Z138"/>
    <mergeCell ref="L137:L138"/>
    <mergeCell ref="M137:M138"/>
    <mergeCell ref="AA139:AA144"/>
    <mergeCell ref="AB139:AB144"/>
    <mergeCell ref="AE139:AE140"/>
    <mergeCell ref="J145:J152"/>
    <mergeCell ref="K145:K152"/>
    <mergeCell ref="L145:L146"/>
    <mergeCell ref="M145:M146"/>
    <mergeCell ref="X145:X152"/>
    <mergeCell ref="L147:L148"/>
    <mergeCell ref="M147:M148"/>
    <mergeCell ref="L149:L150"/>
    <mergeCell ref="M149:M150"/>
    <mergeCell ref="AF139:AF144"/>
    <mergeCell ref="L141:L142"/>
    <mergeCell ref="M141:M142"/>
    <mergeCell ref="AE141:AE142"/>
    <mergeCell ref="L143:L144"/>
    <mergeCell ref="M143:M144"/>
    <mergeCell ref="AE143:AE144"/>
    <mergeCell ref="K139:K144"/>
    <mergeCell ref="L139:L140"/>
    <mergeCell ref="M139:M140"/>
    <mergeCell ref="X139:X144"/>
    <mergeCell ref="Y139:Y144"/>
    <mergeCell ref="Z139:Z144"/>
    <mergeCell ref="L151:L152"/>
    <mergeCell ref="M151:M152"/>
    <mergeCell ref="AE151:AE152"/>
    <mergeCell ref="Y145:Y152"/>
    <mergeCell ref="Z145:Z152"/>
    <mergeCell ref="AA145:AA152"/>
    <mergeCell ref="AB145:AB152"/>
    <mergeCell ref="AE145:AE146"/>
    <mergeCell ref="AF145:AF152"/>
    <mergeCell ref="AE147:AE148"/>
    <mergeCell ref="AE149:AE150"/>
    <mergeCell ref="I145:I152"/>
    <mergeCell ref="C145:C152"/>
    <mergeCell ref="D145:D152"/>
    <mergeCell ref="E145:E152"/>
    <mergeCell ref="F145:F152"/>
    <mergeCell ref="M159:M160"/>
    <mergeCell ref="AE159:AE160"/>
    <mergeCell ref="Z153:Z160"/>
    <mergeCell ref="AA153:AA160"/>
    <mergeCell ref="AB153:AB160"/>
    <mergeCell ref="AE153:AE154"/>
    <mergeCell ref="AF153:AF160"/>
    <mergeCell ref="G145:G152"/>
    <mergeCell ref="H145:H152"/>
    <mergeCell ref="AG153:AG160"/>
    <mergeCell ref="AE155:AE156"/>
    <mergeCell ref="AE157:AE158"/>
    <mergeCell ref="J153:J160"/>
    <mergeCell ref="K153:K160"/>
    <mergeCell ref="L153:L154"/>
    <mergeCell ref="M153:M154"/>
    <mergeCell ref="X153:X160"/>
    <mergeCell ref="Y153:Y160"/>
    <mergeCell ref="L155:L156"/>
    <mergeCell ref="M155:M156"/>
    <mergeCell ref="L157:L158"/>
    <mergeCell ref="M157:M158"/>
    <mergeCell ref="G163:G168"/>
    <mergeCell ref="H163:H168"/>
    <mergeCell ref="I163:I168"/>
    <mergeCell ref="J163:J168"/>
    <mergeCell ref="K163:K168"/>
    <mergeCell ref="L163:L164"/>
    <mergeCell ref="G153:G160"/>
    <mergeCell ref="H153:H160"/>
    <mergeCell ref="I153:I160"/>
    <mergeCell ref="Z161:Z162"/>
    <mergeCell ref="AA161:AA162"/>
    <mergeCell ref="AB161:AB162"/>
    <mergeCell ref="AE161:AE162"/>
    <mergeCell ref="AF161:AF162"/>
    <mergeCell ref="AG161:AG162"/>
    <mergeCell ref="M161:M162"/>
    <mergeCell ref="X161:X162"/>
    <mergeCell ref="Y161:Y162"/>
    <mergeCell ref="A163:A220"/>
    <mergeCell ref="B163:B220"/>
    <mergeCell ref="C163:C182"/>
    <mergeCell ref="D163:D182"/>
    <mergeCell ref="E163:E174"/>
    <mergeCell ref="F163:F174"/>
    <mergeCell ref="C211:C218"/>
    <mergeCell ref="D211:D218"/>
    <mergeCell ref="E211:E218"/>
    <mergeCell ref="F211:F218"/>
    <mergeCell ref="L159:L160"/>
    <mergeCell ref="E175:E182"/>
    <mergeCell ref="F175:F182"/>
    <mergeCell ref="G175:G182"/>
    <mergeCell ref="H175:H182"/>
    <mergeCell ref="I175:I182"/>
    <mergeCell ref="L175:L176"/>
    <mergeCell ref="I219:I220"/>
    <mergeCell ref="J219:J220"/>
    <mergeCell ref="K219:K220"/>
    <mergeCell ref="C153:C160"/>
    <mergeCell ref="D153:D160"/>
    <mergeCell ref="E153:E160"/>
    <mergeCell ref="F153:F160"/>
    <mergeCell ref="G183:G188"/>
    <mergeCell ref="G189:G196"/>
    <mergeCell ref="J161:J162"/>
    <mergeCell ref="K161:K162"/>
    <mergeCell ref="L161:L162"/>
    <mergeCell ref="L201:L202"/>
    <mergeCell ref="L207:L208"/>
    <mergeCell ref="C161:C162"/>
    <mergeCell ref="AI163:AI220"/>
    <mergeCell ref="L165:L166"/>
    <mergeCell ref="M165:M166"/>
    <mergeCell ref="AE165:AE166"/>
    <mergeCell ref="L167:L168"/>
    <mergeCell ref="M167:M168"/>
    <mergeCell ref="AE167:AE168"/>
    <mergeCell ref="M169:M170"/>
    <mergeCell ref="X169:X174"/>
    <mergeCell ref="Y169:Y174"/>
    <mergeCell ref="AD163:AD168"/>
    <mergeCell ref="AE163:AE164"/>
    <mergeCell ref="AF163:AF168"/>
    <mergeCell ref="AG163:AG182"/>
    <mergeCell ref="AH163:AH220"/>
    <mergeCell ref="AG183:AG188"/>
    <mergeCell ref="AG197:AG202"/>
    <mergeCell ref="AG203:AG210"/>
    <mergeCell ref="AD211:AD218"/>
    <mergeCell ref="M163:M164"/>
    <mergeCell ref="X163:X168"/>
    <mergeCell ref="Y163:Y168"/>
    <mergeCell ref="Z163:Z168"/>
    <mergeCell ref="AA163:AA168"/>
    <mergeCell ref="AB163:AB168"/>
    <mergeCell ref="M171:M172"/>
    <mergeCell ref="AE171:AE172"/>
    <mergeCell ref="L173:L174"/>
    <mergeCell ref="M173:M174"/>
    <mergeCell ref="AE173:AE174"/>
    <mergeCell ref="Z169:Z174"/>
    <mergeCell ref="AA169:AA174"/>
    <mergeCell ref="AB169:AB174"/>
    <mergeCell ref="AD169:AD174"/>
    <mergeCell ref="AE169:AE170"/>
    <mergeCell ref="AF169:AF174"/>
    <mergeCell ref="G169:G174"/>
    <mergeCell ref="H169:H174"/>
    <mergeCell ref="I169:I174"/>
    <mergeCell ref="J169:J174"/>
    <mergeCell ref="K169:K174"/>
    <mergeCell ref="L169:L170"/>
    <mergeCell ref="L171:L172"/>
    <mergeCell ref="L181:L182"/>
    <mergeCell ref="M181:M182"/>
    <mergeCell ref="AE181:AE182"/>
    <mergeCell ref="C183:C188"/>
    <mergeCell ref="D183:D188"/>
    <mergeCell ref="E183:E188"/>
    <mergeCell ref="F183:F188"/>
    <mergeCell ref="H183:H188"/>
    <mergeCell ref="I183:I188"/>
    <mergeCell ref="Z175:Z182"/>
    <mergeCell ref="AA175:AA182"/>
    <mergeCell ref="AB175:AB182"/>
    <mergeCell ref="AD175:AD182"/>
    <mergeCell ref="AE175:AE176"/>
    <mergeCell ref="AF175:AF182"/>
    <mergeCell ref="AE177:AE178"/>
    <mergeCell ref="AE179:AE180"/>
    <mergeCell ref="J175:J182"/>
    <mergeCell ref="K175:K182"/>
    <mergeCell ref="M175:M176"/>
    <mergeCell ref="X175:X182"/>
    <mergeCell ref="Y175:Y182"/>
    <mergeCell ref="L177:L178"/>
    <mergeCell ref="M177:M178"/>
    <mergeCell ref="L179:L180"/>
    <mergeCell ref="M179:M180"/>
    <mergeCell ref="C189:C196"/>
    <mergeCell ref="D189:D196"/>
    <mergeCell ref="E189:E196"/>
    <mergeCell ref="F189:F196"/>
    <mergeCell ref="H189:H196"/>
    <mergeCell ref="I189:I196"/>
    <mergeCell ref="J189:J196"/>
    <mergeCell ref="Z183:Z188"/>
    <mergeCell ref="AA183:AA188"/>
    <mergeCell ref="AB183:AB188"/>
    <mergeCell ref="AD183:AD188"/>
    <mergeCell ref="AE183:AE184"/>
    <mergeCell ref="AF183:AF188"/>
    <mergeCell ref="AE185:AE186"/>
    <mergeCell ref="AE187:AE188"/>
    <mergeCell ref="J183:J188"/>
    <mergeCell ref="K183:K188"/>
    <mergeCell ref="L183:L184"/>
    <mergeCell ref="M183:M184"/>
    <mergeCell ref="X183:X188"/>
    <mergeCell ref="Y183:Y188"/>
    <mergeCell ref="L185:L186"/>
    <mergeCell ref="M185:M186"/>
    <mergeCell ref="L187:L188"/>
    <mergeCell ref="M187:M188"/>
    <mergeCell ref="L195:L196"/>
    <mergeCell ref="M195:M196"/>
    <mergeCell ref="AE195:AE196"/>
    <mergeCell ref="C197:C202"/>
    <mergeCell ref="D197:D202"/>
    <mergeCell ref="E197:E202"/>
    <mergeCell ref="F197:F202"/>
    <mergeCell ref="G197:G202"/>
    <mergeCell ref="H197:H202"/>
    <mergeCell ref="I197:I202"/>
    <mergeCell ref="AA189:AA196"/>
    <mergeCell ref="AB189:AB196"/>
    <mergeCell ref="AD189:AD196"/>
    <mergeCell ref="AE189:AE190"/>
    <mergeCell ref="AF189:AF196"/>
    <mergeCell ref="K197:K202"/>
    <mergeCell ref="L197:L198"/>
    <mergeCell ref="M197:M198"/>
    <mergeCell ref="X197:X202"/>
    <mergeCell ref="AG189:AG196"/>
    <mergeCell ref="AE191:AE192"/>
    <mergeCell ref="AE193:AE194"/>
    <mergeCell ref="K189:K196"/>
    <mergeCell ref="L189:L190"/>
    <mergeCell ref="M189:M190"/>
    <mergeCell ref="X189:X196"/>
    <mergeCell ref="Y189:Y196"/>
    <mergeCell ref="Z189:Z196"/>
    <mergeCell ref="L191:L192"/>
    <mergeCell ref="M191:M192"/>
    <mergeCell ref="L193:L194"/>
    <mergeCell ref="M193:M194"/>
    <mergeCell ref="C203:C210"/>
    <mergeCell ref="D203:D210"/>
    <mergeCell ref="E203:E210"/>
    <mergeCell ref="F203:F210"/>
    <mergeCell ref="G203:G210"/>
    <mergeCell ref="H203:H210"/>
    <mergeCell ref="I203:I210"/>
    <mergeCell ref="Z197:Z202"/>
    <mergeCell ref="AA197:AA202"/>
    <mergeCell ref="AB197:AB202"/>
    <mergeCell ref="AD197:AD202"/>
    <mergeCell ref="AE197:AE198"/>
    <mergeCell ref="AF197:AF202"/>
    <mergeCell ref="AE199:AE200"/>
    <mergeCell ref="AE201:AE202"/>
    <mergeCell ref="J197:J202"/>
    <mergeCell ref="Y197:Y202"/>
    <mergeCell ref="L199:L200"/>
    <mergeCell ref="M199:M200"/>
    <mergeCell ref="M201:M202"/>
    <mergeCell ref="G211:G218"/>
    <mergeCell ref="H211:H218"/>
    <mergeCell ref="I211:I218"/>
    <mergeCell ref="J211:J218"/>
    <mergeCell ref="K211:K218"/>
    <mergeCell ref="L211:L212"/>
    <mergeCell ref="Z203:Z210"/>
    <mergeCell ref="AA203:AA210"/>
    <mergeCell ref="AB203:AB210"/>
    <mergeCell ref="AD203:AD210"/>
    <mergeCell ref="AE203:AE204"/>
    <mergeCell ref="AF203:AF210"/>
    <mergeCell ref="AE205:AE206"/>
    <mergeCell ref="AE209:AE210"/>
    <mergeCell ref="J203:J210"/>
    <mergeCell ref="K203:K210"/>
    <mergeCell ref="L203:L204"/>
    <mergeCell ref="M203:M204"/>
    <mergeCell ref="X203:X210"/>
    <mergeCell ref="Y203:Y210"/>
    <mergeCell ref="L205:L206"/>
    <mergeCell ref="M205:M206"/>
    <mergeCell ref="L209:L210"/>
    <mergeCell ref="M209:M210"/>
    <mergeCell ref="AE217:AE218"/>
    <mergeCell ref="AE211:AE212"/>
    <mergeCell ref="AF211:AF218"/>
    <mergeCell ref="M207:M208"/>
    <mergeCell ref="AG211:AG218"/>
    <mergeCell ref="L213:L214"/>
    <mergeCell ref="M213:M214"/>
    <mergeCell ref="AE213:AE214"/>
    <mergeCell ref="L215:L216"/>
    <mergeCell ref="M215:M216"/>
    <mergeCell ref="AE215:AE216"/>
    <mergeCell ref="L217:L218"/>
    <mergeCell ref="M211:M212"/>
    <mergeCell ref="X211:X218"/>
    <mergeCell ref="Y211:Y218"/>
    <mergeCell ref="Z211:Z218"/>
    <mergeCell ref="AA211:AA218"/>
    <mergeCell ref="AB211:AB218"/>
    <mergeCell ref="M217:M218"/>
    <mergeCell ref="Z221:Z232"/>
    <mergeCell ref="AA221:AA232"/>
    <mergeCell ref="AB221:AB232"/>
    <mergeCell ref="M227:M228"/>
    <mergeCell ref="M229:M230"/>
    <mergeCell ref="M231:M232"/>
    <mergeCell ref="AD231:AD232"/>
    <mergeCell ref="AE231:AE232"/>
    <mergeCell ref="AG219:AG220"/>
    <mergeCell ref="Y219:Y220"/>
    <mergeCell ref="Z219:Z220"/>
    <mergeCell ref="AA219:AA220"/>
    <mergeCell ref="AB219:AB220"/>
    <mergeCell ref="AE219:AE220"/>
    <mergeCell ref="AF219:AF220"/>
    <mergeCell ref="L219:L220"/>
    <mergeCell ref="M219:M220"/>
    <mergeCell ref="G221:G232"/>
    <mergeCell ref="H221:H232"/>
    <mergeCell ref="I221:I232"/>
    <mergeCell ref="J221:J232"/>
    <mergeCell ref="K221:K232"/>
    <mergeCell ref="L221:L222"/>
    <mergeCell ref="L229:L230"/>
    <mergeCell ref="L231:L232"/>
    <mergeCell ref="A221:A408"/>
    <mergeCell ref="C221:C246"/>
    <mergeCell ref="D221:D246"/>
    <mergeCell ref="E221:E246"/>
    <mergeCell ref="F221:F246"/>
    <mergeCell ref="C247:C250"/>
    <mergeCell ref="D247:D250"/>
    <mergeCell ref="E247:E250"/>
    <mergeCell ref="F247:F250"/>
    <mergeCell ref="G233:G246"/>
    <mergeCell ref="H233:H246"/>
    <mergeCell ref="I233:I246"/>
    <mergeCell ref="J233:J246"/>
    <mergeCell ref="K233:K246"/>
    <mergeCell ref="L233:L234"/>
    <mergeCell ref="G251:G254"/>
    <mergeCell ref="H251:H254"/>
    <mergeCell ref="G255:G258"/>
    <mergeCell ref="H255:H258"/>
    <mergeCell ref="L259:L260"/>
    <mergeCell ref="I261:I266"/>
    <mergeCell ref="E363:E394"/>
    <mergeCell ref="L253:L254"/>
    <mergeCell ref="H259:H260"/>
    <mergeCell ref="AI221:AI412"/>
    <mergeCell ref="L223:L224"/>
    <mergeCell ref="M223:M224"/>
    <mergeCell ref="AD223:AD224"/>
    <mergeCell ref="AE223:AE224"/>
    <mergeCell ref="L225:L226"/>
    <mergeCell ref="M225:M226"/>
    <mergeCell ref="AD225:AD226"/>
    <mergeCell ref="AE225:AE226"/>
    <mergeCell ref="L227:L228"/>
    <mergeCell ref="AD221:AD222"/>
    <mergeCell ref="AE221:AE222"/>
    <mergeCell ref="AF221:AF232"/>
    <mergeCell ref="AG221:AG232"/>
    <mergeCell ref="AH221:AH412"/>
    <mergeCell ref="AD227:AD228"/>
    <mergeCell ref="AE227:AE228"/>
    <mergeCell ref="AD229:AD230"/>
    <mergeCell ref="AE229:AE230"/>
    <mergeCell ref="M221:M222"/>
    <mergeCell ref="X221:X232"/>
    <mergeCell ref="Y221:Y232"/>
    <mergeCell ref="L243:L244"/>
    <mergeCell ref="M243:M244"/>
    <mergeCell ref="AD243:AD244"/>
    <mergeCell ref="AE243:AE244"/>
    <mergeCell ref="L245:L246"/>
    <mergeCell ref="M245:M246"/>
    <mergeCell ref="AD245:AD246"/>
    <mergeCell ref="AE245:AE246"/>
    <mergeCell ref="M239:M240"/>
    <mergeCell ref="AD239:AD240"/>
    <mergeCell ref="AE239:AE240"/>
    <mergeCell ref="L241:L242"/>
    <mergeCell ref="M241:M242"/>
    <mergeCell ref="AD241:AD242"/>
    <mergeCell ref="AE241:AE242"/>
    <mergeCell ref="AF233:AF246"/>
    <mergeCell ref="AG233:AG246"/>
    <mergeCell ref="L235:L236"/>
    <mergeCell ref="M235:M236"/>
    <mergeCell ref="AE235:AE236"/>
    <mergeCell ref="L237:L238"/>
    <mergeCell ref="M237:M238"/>
    <mergeCell ref="AD237:AD238"/>
    <mergeCell ref="AE237:AE238"/>
    <mergeCell ref="L239:L240"/>
    <mergeCell ref="Y233:Y246"/>
    <mergeCell ref="Z233:Z246"/>
    <mergeCell ref="AA233:AA246"/>
    <mergeCell ref="AB233:AB246"/>
    <mergeCell ref="AD233:AD236"/>
    <mergeCell ref="AE233:AE234"/>
    <mergeCell ref="M233:M234"/>
    <mergeCell ref="X233:X246"/>
    <mergeCell ref="AD247:AD250"/>
    <mergeCell ref="AE247:AE248"/>
    <mergeCell ref="AF247:AF250"/>
    <mergeCell ref="AG247:AG250"/>
    <mergeCell ref="L249:L250"/>
    <mergeCell ref="M249:M250"/>
    <mergeCell ref="AE249:AE250"/>
    <mergeCell ref="M247:M248"/>
    <mergeCell ref="X247:X250"/>
    <mergeCell ref="Y247:Y250"/>
    <mergeCell ref="Z247:Z250"/>
    <mergeCell ref="AA247:AA250"/>
    <mergeCell ref="AB247:AB250"/>
    <mergeCell ref="G247:G250"/>
    <mergeCell ref="H247:H250"/>
    <mergeCell ref="I247:I250"/>
    <mergeCell ref="J247:J250"/>
    <mergeCell ref="K247:K250"/>
    <mergeCell ref="L247:L248"/>
    <mergeCell ref="M253:M254"/>
    <mergeCell ref="AE253:AE254"/>
    <mergeCell ref="Y255:Y258"/>
    <mergeCell ref="Z255:Z258"/>
    <mergeCell ref="AA255:AA258"/>
    <mergeCell ref="AB255:AB258"/>
    <mergeCell ref="Y251:Y254"/>
    <mergeCell ref="Z251:Z254"/>
    <mergeCell ref="AA251:AA254"/>
    <mergeCell ref="AB251:AB254"/>
    <mergeCell ref="AD251:AD254"/>
    <mergeCell ref="AE251:AE252"/>
    <mergeCell ref="I251:I254"/>
    <mergeCell ref="K251:K254"/>
    <mergeCell ref="L251:L252"/>
    <mergeCell ref="M251:M252"/>
    <mergeCell ref="X251:X254"/>
    <mergeCell ref="AE255:AE256"/>
    <mergeCell ref="AF255:AF256"/>
    <mergeCell ref="L257:L258"/>
    <mergeCell ref="M257:M258"/>
    <mergeCell ref="AE257:AE258"/>
    <mergeCell ref="AF257:AF258"/>
    <mergeCell ref="AD255:AD256"/>
    <mergeCell ref="AD257:AD258"/>
    <mergeCell ref="I255:I258"/>
    <mergeCell ref="J255:J258"/>
    <mergeCell ref="K255:K258"/>
    <mergeCell ref="L255:L256"/>
    <mergeCell ref="M255:M256"/>
    <mergeCell ref="X255:X258"/>
    <mergeCell ref="AF251:AF254"/>
    <mergeCell ref="AG265:AG300"/>
    <mergeCell ref="L267:L268"/>
    <mergeCell ref="M267:M268"/>
    <mergeCell ref="AD267:AD268"/>
    <mergeCell ref="AE267:AE268"/>
    <mergeCell ref="L269:L270"/>
    <mergeCell ref="M269:M270"/>
    <mergeCell ref="AD269:AD270"/>
    <mergeCell ref="AE269:AE270"/>
    <mergeCell ref="AD265:AD266"/>
    <mergeCell ref="AE265:AE266"/>
    <mergeCell ref="Y261:Y266"/>
    <mergeCell ref="Z261:Z266"/>
    <mergeCell ref="AA261:AA266"/>
    <mergeCell ref="AB261:AB266"/>
    <mergeCell ref="L265:L266"/>
    <mergeCell ref="AG251:AG256"/>
    <mergeCell ref="AF259:AF264"/>
    <mergeCell ref="Z259:Z260"/>
    <mergeCell ref="AD259:AD260"/>
    <mergeCell ref="AE259:AE260"/>
    <mergeCell ref="AA259:AA260"/>
    <mergeCell ref="AB259:AB260"/>
    <mergeCell ref="AF271:AF296"/>
    <mergeCell ref="L291:L292"/>
    <mergeCell ref="M291:M292"/>
    <mergeCell ref="AE291:AE292"/>
    <mergeCell ref="L293:L294"/>
    <mergeCell ref="M293:M294"/>
    <mergeCell ref="AE293:AE294"/>
    <mergeCell ref="L295:L296"/>
    <mergeCell ref="AD271:AD272"/>
    <mergeCell ref="AE271:AE272"/>
    <mergeCell ref="AE295:AE296"/>
    <mergeCell ref="L271:L272"/>
    <mergeCell ref="M271:M272"/>
    <mergeCell ref="M295:M296"/>
    <mergeCell ref="AF265:AF270"/>
    <mergeCell ref="M259:M260"/>
    <mergeCell ref="L289:L290"/>
    <mergeCell ref="M273:M274"/>
    <mergeCell ref="M275:M276"/>
    <mergeCell ref="M277:M278"/>
    <mergeCell ref="M279:M280"/>
    <mergeCell ref="M281:M282"/>
    <mergeCell ref="M283:M284"/>
    <mergeCell ref="Y267:Y290"/>
    <mergeCell ref="Z267:Z290"/>
    <mergeCell ref="AA267:AA290"/>
    <mergeCell ref="AB267:AB290"/>
    <mergeCell ref="AD311:AD312"/>
    <mergeCell ref="AE311:AE312"/>
    <mergeCell ref="AF311:AF314"/>
    <mergeCell ref="Z309:Z312"/>
    <mergeCell ref="AA309:AA312"/>
    <mergeCell ref="AB309:AB312"/>
    <mergeCell ref="AD309:AD310"/>
    <mergeCell ref="L261:L262"/>
    <mergeCell ref="M261:M262"/>
    <mergeCell ref="AD261:AD262"/>
    <mergeCell ref="AE261:AE262"/>
    <mergeCell ref="L263:L264"/>
    <mergeCell ref="M263:M264"/>
    <mergeCell ref="AD263:AD264"/>
    <mergeCell ref="AE263:AE264"/>
    <mergeCell ref="AE307:AE308"/>
    <mergeCell ref="L309:L310"/>
    <mergeCell ref="M309:M310"/>
    <mergeCell ref="AE309:AE310"/>
    <mergeCell ref="X307:X308"/>
    <mergeCell ref="Y307:Y308"/>
    <mergeCell ref="Z307:Z308"/>
    <mergeCell ref="L307:L308"/>
    <mergeCell ref="M307:M308"/>
    <mergeCell ref="X309:X312"/>
    <mergeCell ref="Y309:Y312"/>
    <mergeCell ref="AA307:AA308"/>
    <mergeCell ref="AB307:AB308"/>
    <mergeCell ref="AD307:AD308"/>
    <mergeCell ref="AF301:AF304"/>
    <mergeCell ref="L285:L286"/>
    <mergeCell ref="L287:L288"/>
    <mergeCell ref="AG301:AG314"/>
    <mergeCell ref="L303:L304"/>
    <mergeCell ref="M303:M304"/>
    <mergeCell ref="AD303:AD304"/>
    <mergeCell ref="AE303:AE304"/>
    <mergeCell ref="M305:M306"/>
    <mergeCell ref="AD301:AD302"/>
    <mergeCell ref="X299:X302"/>
    <mergeCell ref="Y299:Y302"/>
    <mergeCell ref="Z299:Z302"/>
    <mergeCell ref="AA299:AA302"/>
    <mergeCell ref="L301:L302"/>
    <mergeCell ref="M301:M302"/>
    <mergeCell ref="AF297:AF300"/>
    <mergeCell ref="L299:L300"/>
    <mergeCell ref="M299:M300"/>
    <mergeCell ref="AD299:AD300"/>
    <mergeCell ref="AD305:AD306"/>
    <mergeCell ref="AE305:AE306"/>
    <mergeCell ref="AF305:AF306"/>
    <mergeCell ref="L305:L306"/>
    <mergeCell ref="AE301:AE302"/>
    <mergeCell ref="Y303:Y306"/>
    <mergeCell ref="Z303:Z306"/>
    <mergeCell ref="AA303:AA306"/>
    <mergeCell ref="AB303:AB306"/>
    <mergeCell ref="AF309:AF310"/>
    <mergeCell ref="L311:L312"/>
    <mergeCell ref="AB299:AB302"/>
    <mergeCell ref="AE299:AE300"/>
    <mergeCell ref="AE297:AE298"/>
    <mergeCell ref="AE313:AE314"/>
    <mergeCell ref="AD317:AD318"/>
    <mergeCell ref="AE317:AE318"/>
    <mergeCell ref="L319:L320"/>
    <mergeCell ref="M319:M320"/>
    <mergeCell ref="AD319:AD320"/>
    <mergeCell ref="AE319:AE320"/>
    <mergeCell ref="AD315:AD316"/>
    <mergeCell ref="AE315:AE316"/>
    <mergeCell ref="AD321:AD322"/>
    <mergeCell ref="AE321:AE322"/>
    <mergeCell ref="AD323:AD324"/>
    <mergeCell ref="AE323:AE324"/>
    <mergeCell ref="L315:L316"/>
    <mergeCell ref="M315:M316"/>
    <mergeCell ref="L321:L322"/>
    <mergeCell ref="M321:M322"/>
    <mergeCell ref="L323:L324"/>
    <mergeCell ref="M323:M324"/>
    <mergeCell ref="AA313:AA316"/>
    <mergeCell ref="AB313:AB316"/>
    <mergeCell ref="AD313:AD314"/>
    <mergeCell ref="X313:X316"/>
    <mergeCell ref="Y313:Y316"/>
    <mergeCell ref="Z313:Z316"/>
    <mergeCell ref="AD331:AD332"/>
    <mergeCell ref="AE331:AE332"/>
    <mergeCell ref="AF331:AF332"/>
    <mergeCell ref="AG331:AG332"/>
    <mergeCell ref="M331:M332"/>
    <mergeCell ref="X329:X332"/>
    <mergeCell ref="Y329:Y332"/>
    <mergeCell ref="Z329:Z332"/>
    <mergeCell ref="AA329:AA332"/>
    <mergeCell ref="L331:L332"/>
    <mergeCell ref="I329:I332"/>
    <mergeCell ref="J329:J332"/>
    <mergeCell ref="K329:K332"/>
    <mergeCell ref="AD327:AD328"/>
    <mergeCell ref="AE327:AE328"/>
    <mergeCell ref="AF327:AF330"/>
    <mergeCell ref="L329:L330"/>
    <mergeCell ref="M329:M330"/>
    <mergeCell ref="AD329:AD330"/>
    <mergeCell ref="AE329:AE330"/>
    <mergeCell ref="AA317:AA328"/>
    <mergeCell ref="AB317:AB328"/>
    <mergeCell ref="AB329:AB332"/>
    <mergeCell ref="M327:M328"/>
    <mergeCell ref="L325:L326"/>
    <mergeCell ref="M325:M326"/>
    <mergeCell ref="AD325:AD326"/>
    <mergeCell ref="AE325:AE326"/>
    <mergeCell ref="L327:L328"/>
    <mergeCell ref="AF315:AF326"/>
    <mergeCell ref="AG315:AG326"/>
    <mergeCell ref="L317:L318"/>
    <mergeCell ref="AD339:AD342"/>
    <mergeCell ref="AD345:AD346"/>
    <mergeCell ref="AF333:AF344"/>
    <mergeCell ref="AG333:AG344"/>
    <mergeCell ref="L335:L336"/>
    <mergeCell ref="M335:M336"/>
    <mergeCell ref="AD335:AD336"/>
    <mergeCell ref="AE335:AE336"/>
    <mergeCell ref="L337:L338"/>
    <mergeCell ref="M337:M338"/>
    <mergeCell ref="AE337:AE338"/>
    <mergeCell ref="AD333:AD334"/>
    <mergeCell ref="AE333:AE334"/>
    <mergeCell ref="AE339:AE340"/>
    <mergeCell ref="AE341:AE342"/>
    <mergeCell ref="AA333:AA334"/>
    <mergeCell ref="L333:L334"/>
    <mergeCell ref="M333:M334"/>
    <mergeCell ref="L339:L340"/>
    <mergeCell ref="M339:M340"/>
    <mergeCell ref="L341:L342"/>
    <mergeCell ref="M341:M342"/>
    <mergeCell ref="AE353:AE354"/>
    <mergeCell ref="L355:L356"/>
    <mergeCell ref="M355:M356"/>
    <mergeCell ref="AE355:AE356"/>
    <mergeCell ref="Z347:Z354"/>
    <mergeCell ref="AA347:AA354"/>
    <mergeCell ref="AB347:AB354"/>
    <mergeCell ref="AD353:AD354"/>
    <mergeCell ref="L353:L354"/>
    <mergeCell ref="M353:M354"/>
    <mergeCell ref="AF349:AF352"/>
    <mergeCell ref="L351:L352"/>
    <mergeCell ref="M351:M352"/>
    <mergeCell ref="AD351:AD352"/>
    <mergeCell ref="AE351:AE352"/>
    <mergeCell ref="AE345:AE346"/>
    <mergeCell ref="L347:L348"/>
    <mergeCell ref="M347:M348"/>
    <mergeCell ref="AE347:AE348"/>
    <mergeCell ref="L349:L350"/>
    <mergeCell ref="M349:M350"/>
    <mergeCell ref="AE349:AE350"/>
    <mergeCell ref="X335:X346"/>
    <mergeCell ref="Y335:Y346"/>
    <mergeCell ref="M345:M346"/>
    <mergeCell ref="Z335:Z346"/>
    <mergeCell ref="AA335:AA346"/>
    <mergeCell ref="AB335:AB346"/>
    <mergeCell ref="L343:L344"/>
    <mergeCell ref="M343:M344"/>
    <mergeCell ref="AD343:AD344"/>
    <mergeCell ref="AE343:AE344"/>
    <mergeCell ref="AE363:AE364"/>
    <mergeCell ref="L365:L366"/>
    <mergeCell ref="M365:M366"/>
    <mergeCell ref="AD365:AD366"/>
    <mergeCell ref="AE365:AE366"/>
    <mergeCell ref="AE361:AE362"/>
    <mergeCell ref="AD367:AD368"/>
    <mergeCell ref="AE367:AE368"/>
    <mergeCell ref="AD369:AD370"/>
    <mergeCell ref="AE369:AE370"/>
    <mergeCell ref="L361:L362"/>
    <mergeCell ref="M361:M362"/>
    <mergeCell ref="L367:L368"/>
    <mergeCell ref="M367:M368"/>
    <mergeCell ref="L369:L370"/>
    <mergeCell ref="M369:M370"/>
    <mergeCell ref="AF355:AF360"/>
    <mergeCell ref="L357:L358"/>
    <mergeCell ref="M357:M358"/>
    <mergeCell ref="AE357:AE358"/>
    <mergeCell ref="L359:L360"/>
    <mergeCell ref="M359:M360"/>
    <mergeCell ref="AE359:AE360"/>
    <mergeCell ref="AA355:AA362"/>
    <mergeCell ref="AB355:AB362"/>
    <mergeCell ref="AD357:AD358"/>
    <mergeCell ref="AD359:AD362"/>
    <mergeCell ref="AE377:AE378"/>
    <mergeCell ref="AF377:AF396"/>
    <mergeCell ref="AG377:AG396"/>
    <mergeCell ref="AD395:AD396"/>
    <mergeCell ref="AE395:AE396"/>
    <mergeCell ref="AA363:AA378"/>
    <mergeCell ref="AB363:AB378"/>
    <mergeCell ref="L377:L378"/>
    <mergeCell ref="M377:M378"/>
    <mergeCell ref="L395:L396"/>
    <mergeCell ref="M395:M396"/>
    <mergeCell ref="K363:K378"/>
    <mergeCell ref="X363:X378"/>
    <mergeCell ref="L375:L376"/>
    <mergeCell ref="M375:M376"/>
    <mergeCell ref="AD375:AD376"/>
    <mergeCell ref="AE375:AE376"/>
    <mergeCell ref="L371:L372"/>
    <mergeCell ref="M371:M372"/>
    <mergeCell ref="AD371:AD372"/>
    <mergeCell ref="AE371:AE372"/>
    <mergeCell ref="L373:L374"/>
    <mergeCell ref="M373:M374"/>
    <mergeCell ref="AD373:AD374"/>
    <mergeCell ref="AE373:AE374"/>
    <mergeCell ref="Y363:Y378"/>
    <mergeCell ref="Z363:Z378"/>
    <mergeCell ref="AF361:AF376"/>
    <mergeCell ref="AG361:AG376"/>
    <mergeCell ref="L363:L364"/>
    <mergeCell ref="M363:M364"/>
    <mergeCell ref="AD363:AD364"/>
    <mergeCell ref="AE399:AE400"/>
    <mergeCell ref="AF399:AF408"/>
    <mergeCell ref="AG399:AG408"/>
    <mergeCell ref="AE403:AE404"/>
    <mergeCell ref="AD405:AD406"/>
    <mergeCell ref="AE405:AE406"/>
    <mergeCell ref="AA399:AA400"/>
    <mergeCell ref="L399:L400"/>
    <mergeCell ref="M399:M400"/>
    <mergeCell ref="L403:L404"/>
    <mergeCell ref="M403:M404"/>
    <mergeCell ref="L405:L406"/>
    <mergeCell ref="M405:M406"/>
    <mergeCell ref="AF397:AF398"/>
    <mergeCell ref="AG397:AG398"/>
    <mergeCell ref="AD397:AD398"/>
    <mergeCell ref="AE397:AE398"/>
    <mergeCell ref="Y395:Y398"/>
    <mergeCell ref="Z395:Z398"/>
    <mergeCell ref="AA395:AA398"/>
    <mergeCell ref="AB395:AB398"/>
    <mergeCell ref="L397:L398"/>
    <mergeCell ref="M397:M398"/>
    <mergeCell ref="Y403:Y404"/>
    <mergeCell ref="Z403:Z404"/>
    <mergeCell ref="AA403:AA404"/>
    <mergeCell ref="X395:X398"/>
    <mergeCell ref="X401:X402"/>
    <mergeCell ref="Y401:Y402"/>
    <mergeCell ref="Z401:Z402"/>
    <mergeCell ref="AA401:AA402"/>
    <mergeCell ref="AB401:AB402"/>
    <mergeCell ref="AF409:AF412"/>
    <mergeCell ref="AG409:AG412"/>
    <mergeCell ref="L411:L412"/>
    <mergeCell ref="M411:M412"/>
    <mergeCell ref="AE411:AE412"/>
    <mergeCell ref="A415:A488"/>
    <mergeCell ref="B415:B488"/>
    <mergeCell ref="C415:C430"/>
    <mergeCell ref="D415:D430"/>
    <mergeCell ref="E415:E430"/>
    <mergeCell ref="AE409:AE410"/>
    <mergeCell ref="Y405:Y412"/>
    <mergeCell ref="Z405:Z412"/>
    <mergeCell ref="AA405:AA412"/>
    <mergeCell ref="AB405:AB412"/>
    <mergeCell ref="L409:L410"/>
    <mergeCell ref="M409:M410"/>
    <mergeCell ref="K405:K412"/>
    <mergeCell ref="X405:X412"/>
    <mergeCell ref="L413:L414"/>
    <mergeCell ref="M413:M414"/>
    <mergeCell ref="L407:L408"/>
    <mergeCell ref="M407:M408"/>
    <mergeCell ref="AE407:AE408"/>
    <mergeCell ref="C431:C440"/>
    <mergeCell ref="D431:D440"/>
    <mergeCell ref="E431:E440"/>
    <mergeCell ref="F431:F440"/>
    <mergeCell ref="G431:G434"/>
    <mergeCell ref="H431:H434"/>
    <mergeCell ref="M425:M426"/>
    <mergeCell ref="AE425:AE426"/>
    <mergeCell ref="AH415:AH488"/>
    <mergeCell ref="AI415:AI488"/>
    <mergeCell ref="L417:L418"/>
    <mergeCell ref="M417:M418"/>
    <mergeCell ref="AE417:AE418"/>
    <mergeCell ref="L419:L420"/>
    <mergeCell ref="M419:M420"/>
    <mergeCell ref="AE419:AE420"/>
    <mergeCell ref="L421:L422"/>
    <mergeCell ref="M421:M422"/>
    <mergeCell ref="AB415:AB422"/>
    <mergeCell ref="AC415:AC488"/>
    <mergeCell ref="AD415:AD430"/>
    <mergeCell ref="AE415:AE416"/>
    <mergeCell ref="AF415:AF422"/>
    <mergeCell ref="AG415:AG422"/>
    <mergeCell ref="AE421:AE422"/>
    <mergeCell ref="AE427:AE428"/>
    <mergeCell ref="AE429:AE430"/>
    <mergeCell ref="AF431:AF434"/>
    <mergeCell ref="L415:L416"/>
    <mergeCell ref="M415:M416"/>
    <mergeCell ref="X415:X422"/>
    <mergeCell ref="Y415:Y422"/>
    <mergeCell ref="Z415:Z422"/>
    <mergeCell ref="AA415:AA422"/>
    <mergeCell ref="AA423:AA430"/>
    <mergeCell ref="AB423:AB430"/>
    <mergeCell ref="AE423:AE424"/>
    <mergeCell ref="AF423:AF430"/>
    <mergeCell ref="AG423:AG430"/>
    <mergeCell ref="L425:L426"/>
    <mergeCell ref="L427:L428"/>
    <mergeCell ref="M427:M428"/>
    <mergeCell ref="K423:K430"/>
    <mergeCell ref="L423:L424"/>
    <mergeCell ref="M423:M424"/>
    <mergeCell ref="X423:X430"/>
    <mergeCell ref="Y423:Y430"/>
    <mergeCell ref="Z423:Z430"/>
    <mergeCell ref="L429:L430"/>
    <mergeCell ref="M429:M430"/>
    <mergeCell ref="F415:F430"/>
    <mergeCell ref="G415:G422"/>
    <mergeCell ref="H415:H422"/>
    <mergeCell ref="I415:I422"/>
    <mergeCell ref="J415:J422"/>
    <mergeCell ref="K415:K422"/>
    <mergeCell ref="G423:G430"/>
    <mergeCell ref="H423:H430"/>
    <mergeCell ref="I423:I430"/>
    <mergeCell ref="J423:J430"/>
    <mergeCell ref="G435:G440"/>
    <mergeCell ref="H435:H440"/>
    <mergeCell ref="I435:I440"/>
    <mergeCell ref="J435:J440"/>
    <mergeCell ref="K435:K440"/>
    <mergeCell ref="L435:L436"/>
    <mergeCell ref="Y431:Y434"/>
    <mergeCell ref="Z431:Z434"/>
    <mergeCell ref="AA431:AA434"/>
    <mergeCell ref="AB431:AB434"/>
    <mergeCell ref="AD431:AD478"/>
    <mergeCell ref="AE431:AE432"/>
    <mergeCell ref="AE435:AE436"/>
    <mergeCell ref="Y441:Y448"/>
    <mergeCell ref="Z441:Z448"/>
    <mergeCell ref="AA441:AA448"/>
    <mergeCell ref="I431:I434"/>
    <mergeCell ref="J431:J434"/>
    <mergeCell ref="K431:K434"/>
    <mergeCell ref="L431:L432"/>
    <mergeCell ref="M431:M432"/>
    <mergeCell ref="X431:X434"/>
    <mergeCell ref="I449:I456"/>
    <mergeCell ref="J449:J456"/>
    <mergeCell ref="K449:K456"/>
    <mergeCell ref="L449:L450"/>
    <mergeCell ref="M449:M450"/>
    <mergeCell ref="X449:X456"/>
    <mergeCell ref="Y449:Y456"/>
    <mergeCell ref="AB441:AB448"/>
    <mergeCell ref="AE441:AE442"/>
    <mergeCell ref="J471:J478"/>
    <mergeCell ref="AF435:AF440"/>
    <mergeCell ref="L437:L438"/>
    <mergeCell ref="M437:M438"/>
    <mergeCell ref="AE437:AE438"/>
    <mergeCell ref="L439:L440"/>
    <mergeCell ref="M439:M440"/>
    <mergeCell ref="AE439:AE440"/>
    <mergeCell ref="M435:M436"/>
    <mergeCell ref="X435:X440"/>
    <mergeCell ref="Y435:Y440"/>
    <mergeCell ref="Z435:Z440"/>
    <mergeCell ref="AA435:AA440"/>
    <mergeCell ref="AB435:AB440"/>
    <mergeCell ref="AG431:AG440"/>
    <mergeCell ref="L433:L434"/>
    <mergeCell ref="M433:M434"/>
    <mergeCell ref="AE433:AE434"/>
    <mergeCell ref="AG441:AG486"/>
    <mergeCell ref="L443:L444"/>
    <mergeCell ref="M443:M444"/>
    <mergeCell ref="AE443:AE444"/>
    <mergeCell ref="L445:L446"/>
    <mergeCell ref="M445:M446"/>
    <mergeCell ref="AE445:AE446"/>
    <mergeCell ref="I441:I448"/>
    <mergeCell ref="J441:J448"/>
    <mergeCell ref="K441:K448"/>
    <mergeCell ref="L441:L442"/>
    <mergeCell ref="M441:M442"/>
    <mergeCell ref="X441:X448"/>
    <mergeCell ref="L447:L448"/>
    <mergeCell ref="M447:M448"/>
    <mergeCell ref="C441:C486"/>
    <mergeCell ref="D441:D486"/>
    <mergeCell ref="E441:E456"/>
    <mergeCell ref="F441:F456"/>
    <mergeCell ref="G441:G448"/>
    <mergeCell ref="H441:H448"/>
    <mergeCell ref="G479:G486"/>
    <mergeCell ref="H479:H486"/>
    <mergeCell ref="AF449:AF456"/>
    <mergeCell ref="L451:L452"/>
    <mergeCell ref="M451:M452"/>
    <mergeCell ref="AE451:AE452"/>
    <mergeCell ref="L453:L454"/>
    <mergeCell ref="M453:M454"/>
    <mergeCell ref="AE447:AE448"/>
    <mergeCell ref="G449:G456"/>
    <mergeCell ref="H449:H456"/>
    <mergeCell ref="AF441:AF448"/>
    <mergeCell ref="M461:M462"/>
    <mergeCell ref="AE461:AE462"/>
    <mergeCell ref="K457:K464"/>
    <mergeCell ref="L457:L458"/>
    <mergeCell ref="M457:M458"/>
    <mergeCell ref="X457:X464"/>
    <mergeCell ref="Y457:Y464"/>
    <mergeCell ref="Z457:Z464"/>
    <mergeCell ref="L463:L464"/>
    <mergeCell ref="M463:M464"/>
    <mergeCell ref="AE453:AE454"/>
    <mergeCell ref="L455:L456"/>
    <mergeCell ref="M455:M456"/>
    <mergeCell ref="AE455:AE456"/>
    <mergeCell ref="E457:E470"/>
    <mergeCell ref="F457:F470"/>
    <mergeCell ref="G457:G464"/>
    <mergeCell ref="H457:H464"/>
    <mergeCell ref="I457:I464"/>
    <mergeCell ref="J457:J464"/>
    <mergeCell ref="Z449:Z456"/>
    <mergeCell ref="AA449:AA456"/>
    <mergeCell ref="AB449:AB456"/>
    <mergeCell ref="AE449:AE450"/>
    <mergeCell ref="K471:K478"/>
    <mergeCell ref="L471:L472"/>
    <mergeCell ref="M471:M472"/>
    <mergeCell ref="Z465:Z470"/>
    <mergeCell ref="AA465:AA470"/>
    <mergeCell ref="AB465:AB470"/>
    <mergeCell ref="AE465:AE466"/>
    <mergeCell ref="AF465:AF470"/>
    <mergeCell ref="L467:L468"/>
    <mergeCell ref="M467:M468"/>
    <mergeCell ref="AE467:AE468"/>
    <mergeCell ref="L469:L470"/>
    <mergeCell ref="M469:M470"/>
    <mergeCell ref="AE463:AE464"/>
    <mergeCell ref="G465:G470"/>
    <mergeCell ref="H465:H470"/>
    <mergeCell ref="I465:I470"/>
    <mergeCell ref="J465:J470"/>
    <mergeCell ref="K465:K470"/>
    <mergeCell ref="L465:L466"/>
    <mergeCell ref="M465:M466"/>
    <mergeCell ref="X465:X470"/>
    <mergeCell ref="Y465:Y470"/>
    <mergeCell ref="AA457:AA464"/>
    <mergeCell ref="AB457:AB464"/>
    <mergeCell ref="AE457:AE458"/>
    <mergeCell ref="AF457:AF464"/>
    <mergeCell ref="L459:L460"/>
    <mergeCell ref="M459:M460"/>
    <mergeCell ref="AE459:AE460"/>
    <mergeCell ref="L461:L462"/>
    <mergeCell ref="AF471:AF478"/>
    <mergeCell ref="L473:L474"/>
    <mergeCell ref="M473:M474"/>
    <mergeCell ref="AE473:AE474"/>
    <mergeCell ref="L475:L476"/>
    <mergeCell ref="M475:M476"/>
    <mergeCell ref="AE475:AE476"/>
    <mergeCell ref="L477:L478"/>
    <mergeCell ref="M477:M478"/>
    <mergeCell ref="AE477:AE478"/>
    <mergeCell ref="X471:X478"/>
    <mergeCell ref="Y471:Y478"/>
    <mergeCell ref="Z471:Z478"/>
    <mergeCell ref="AA471:AA478"/>
    <mergeCell ref="AB471:AB478"/>
    <mergeCell ref="AE471:AE472"/>
    <mergeCell ref="AE469:AE470"/>
    <mergeCell ref="A489:A586"/>
    <mergeCell ref="B489:B586"/>
    <mergeCell ref="C489:C524"/>
    <mergeCell ref="D489:D524"/>
    <mergeCell ref="E489:E524"/>
    <mergeCell ref="E471:E486"/>
    <mergeCell ref="F471:F486"/>
    <mergeCell ref="G471:G478"/>
    <mergeCell ref="H471:H478"/>
    <mergeCell ref="I471:I478"/>
    <mergeCell ref="X489:X502"/>
    <mergeCell ref="Y489:Y502"/>
    <mergeCell ref="Z489:Z502"/>
    <mergeCell ref="AA489:AA502"/>
    <mergeCell ref="L497:L498"/>
    <mergeCell ref="M497:M498"/>
    <mergeCell ref="AF479:AF486"/>
    <mergeCell ref="L481:L482"/>
    <mergeCell ref="M481:M482"/>
    <mergeCell ref="AE481:AE482"/>
    <mergeCell ref="L483:L484"/>
    <mergeCell ref="M483:M484"/>
    <mergeCell ref="AE483:AE484"/>
    <mergeCell ref="L485:L486"/>
    <mergeCell ref="M485:M486"/>
    <mergeCell ref="AE485:AE486"/>
    <mergeCell ref="Y479:Y486"/>
    <mergeCell ref="Z479:Z486"/>
    <mergeCell ref="AA479:AA486"/>
    <mergeCell ref="AB479:AB486"/>
    <mergeCell ref="AD479:AD486"/>
    <mergeCell ref="AE479:AE480"/>
    <mergeCell ref="I479:I486"/>
    <mergeCell ref="J479:J486"/>
    <mergeCell ref="K479:K486"/>
    <mergeCell ref="L479:L480"/>
    <mergeCell ref="M479:M480"/>
    <mergeCell ref="X479:X486"/>
    <mergeCell ref="L499:L500"/>
    <mergeCell ref="M499:M500"/>
    <mergeCell ref="F489:F524"/>
    <mergeCell ref="G489:G502"/>
    <mergeCell ref="H489:H502"/>
    <mergeCell ref="I489:I494"/>
    <mergeCell ref="J489:J494"/>
    <mergeCell ref="K489:K494"/>
    <mergeCell ref="I495:I502"/>
    <mergeCell ref="J495:J502"/>
    <mergeCell ref="K495:K502"/>
    <mergeCell ref="I509:I512"/>
    <mergeCell ref="L501:L502"/>
    <mergeCell ref="M501:M502"/>
    <mergeCell ref="AE501:AE502"/>
    <mergeCell ref="G503:G512"/>
    <mergeCell ref="H503:H512"/>
    <mergeCell ref="I503:I508"/>
    <mergeCell ref="J503:J508"/>
    <mergeCell ref="K503:K508"/>
    <mergeCell ref="L503:L504"/>
    <mergeCell ref="M503:M504"/>
    <mergeCell ref="G513:G524"/>
    <mergeCell ref="H513:H524"/>
    <mergeCell ref="I513:I524"/>
    <mergeCell ref="J513:J524"/>
    <mergeCell ref="K513:K524"/>
    <mergeCell ref="J509:J512"/>
    <mergeCell ref="K509:K512"/>
    <mergeCell ref="AE505:AE506"/>
    <mergeCell ref="L507:L508"/>
    <mergeCell ref="M507:M508"/>
    <mergeCell ref="AH489:AH586"/>
    <mergeCell ref="AI489:AI586"/>
    <mergeCell ref="L491:L492"/>
    <mergeCell ref="M491:M492"/>
    <mergeCell ref="AE491:AE492"/>
    <mergeCell ref="L493:L494"/>
    <mergeCell ref="M493:M494"/>
    <mergeCell ref="AE493:AE494"/>
    <mergeCell ref="L495:L496"/>
    <mergeCell ref="M495:M496"/>
    <mergeCell ref="AB489:AB502"/>
    <mergeCell ref="AC489:AC586"/>
    <mergeCell ref="AD489:AD502"/>
    <mergeCell ref="AE489:AE490"/>
    <mergeCell ref="AF489:AF502"/>
    <mergeCell ref="AG489:AG524"/>
    <mergeCell ref="AE495:AE496"/>
    <mergeCell ref="AE497:AE498"/>
    <mergeCell ref="AE499:AE500"/>
    <mergeCell ref="AE503:AE504"/>
    <mergeCell ref="L489:L490"/>
    <mergeCell ref="M489:M490"/>
    <mergeCell ref="L513:L514"/>
    <mergeCell ref="L509:L510"/>
    <mergeCell ref="M509:M510"/>
    <mergeCell ref="AE509:AE510"/>
    <mergeCell ref="L511:L512"/>
    <mergeCell ref="M511:M512"/>
    <mergeCell ref="AE511:AE512"/>
    <mergeCell ref="AF503:AF512"/>
    <mergeCell ref="L505:L506"/>
    <mergeCell ref="M505:M506"/>
    <mergeCell ref="AG525:AG532"/>
    <mergeCell ref="L527:L528"/>
    <mergeCell ref="M527:M528"/>
    <mergeCell ref="AE527:AE528"/>
    <mergeCell ref="L529:L530"/>
    <mergeCell ref="M529:M530"/>
    <mergeCell ref="AE529:AE530"/>
    <mergeCell ref="Y531:Y532"/>
    <mergeCell ref="AE531:AE532"/>
    <mergeCell ref="AE507:AE508"/>
    <mergeCell ref="X503:X512"/>
    <mergeCell ref="Y503:Y512"/>
    <mergeCell ref="Z503:Z512"/>
    <mergeCell ref="AA503:AA512"/>
    <mergeCell ref="AB503:AB512"/>
    <mergeCell ref="AD503:AD542"/>
    <mergeCell ref="Y525:Y530"/>
    <mergeCell ref="Z525:Z530"/>
    <mergeCell ref="AA525:AA530"/>
    <mergeCell ref="AB525:AB530"/>
    <mergeCell ref="AE519:AE520"/>
    <mergeCell ref="L521:L522"/>
    <mergeCell ref="M521:M522"/>
    <mergeCell ref="AE521:AE522"/>
    <mergeCell ref="L523:L524"/>
    <mergeCell ref="M523:M524"/>
    <mergeCell ref="AE523:AE524"/>
    <mergeCell ref="AE513:AE514"/>
    <mergeCell ref="L533:L534"/>
    <mergeCell ref="M533:M534"/>
    <mergeCell ref="X533:X542"/>
    <mergeCell ref="X531:X532"/>
    <mergeCell ref="AF513:AF524"/>
    <mergeCell ref="L515:L516"/>
    <mergeCell ref="M515:M516"/>
    <mergeCell ref="AE515:AE516"/>
    <mergeCell ref="L517:L518"/>
    <mergeCell ref="M517:M518"/>
    <mergeCell ref="AE517:AE518"/>
    <mergeCell ref="L519:L520"/>
    <mergeCell ref="M519:M520"/>
    <mergeCell ref="M513:M514"/>
    <mergeCell ref="X513:X524"/>
    <mergeCell ref="Y513:Y524"/>
    <mergeCell ref="Z513:Z524"/>
    <mergeCell ref="AA513:AA524"/>
    <mergeCell ref="AB513:AB524"/>
    <mergeCell ref="AF525:AF532"/>
    <mergeCell ref="I531:I532"/>
    <mergeCell ref="J531:J532"/>
    <mergeCell ref="K531:K532"/>
    <mergeCell ref="L531:L532"/>
    <mergeCell ref="M531:M532"/>
    <mergeCell ref="AF563:AF570"/>
    <mergeCell ref="AE565:AE566"/>
    <mergeCell ref="L567:L568"/>
    <mergeCell ref="M567:M568"/>
    <mergeCell ref="AE567:AE568"/>
    <mergeCell ref="L569:L570"/>
    <mergeCell ref="M563:M564"/>
    <mergeCell ref="X563:X570"/>
    <mergeCell ref="Y563:Y570"/>
    <mergeCell ref="Z563:Z570"/>
    <mergeCell ref="AA563:AA570"/>
    <mergeCell ref="AB563:AB570"/>
    <mergeCell ref="M569:M570"/>
    <mergeCell ref="M539:M540"/>
    <mergeCell ref="C525:C532"/>
    <mergeCell ref="D525:D532"/>
    <mergeCell ref="E525:E532"/>
    <mergeCell ref="F525:F532"/>
    <mergeCell ref="G525:G530"/>
    <mergeCell ref="H525:H530"/>
    <mergeCell ref="G531:G532"/>
    <mergeCell ref="H531:H532"/>
    <mergeCell ref="Z531:Z532"/>
    <mergeCell ref="AA531:AA532"/>
    <mergeCell ref="AB531:AB532"/>
    <mergeCell ref="AF543:AF562"/>
    <mergeCell ref="L545:L546"/>
    <mergeCell ref="M545:M546"/>
    <mergeCell ref="AE545:AE546"/>
    <mergeCell ref="L547:L548"/>
    <mergeCell ref="M547:M548"/>
    <mergeCell ref="AE547:AE548"/>
    <mergeCell ref="L549:L550"/>
    <mergeCell ref="M543:M544"/>
    <mergeCell ref="X543:X550"/>
    <mergeCell ref="Y543:Y550"/>
    <mergeCell ref="Z543:Z550"/>
    <mergeCell ref="AA543:AA550"/>
    <mergeCell ref="AB543:AB550"/>
    <mergeCell ref="M549:M550"/>
    <mergeCell ref="X557:X562"/>
    <mergeCell ref="Y557:Y562"/>
    <mergeCell ref="Z557:Z562"/>
    <mergeCell ref="AA557:AA562"/>
    <mergeCell ref="AB557:AB562"/>
    <mergeCell ref="AB551:AB556"/>
    <mergeCell ref="AE549:AE550"/>
    <mergeCell ref="Y551:Y556"/>
    <mergeCell ref="AD543:AD562"/>
    <mergeCell ref="AE543:AE544"/>
    <mergeCell ref="AE557:AE558"/>
    <mergeCell ref="L559:L560"/>
    <mergeCell ref="M559:M560"/>
    <mergeCell ref="AE559:AE560"/>
    <mergeCell ref="L561:L562"/>
    <mergeCell ref="M561:M562"/>
    <mergeCell ref="AE561:AE562"/>
    <mergeCell ref="M557:M558"/>
    <mergeCell ref="I525:I530"/>
    <mergeCell ref="J525:J530"/>
    <mergeCell ref="K525:K530"/>
    <mergeCell ref="L525:L526"/>
    <mergeCell ref="M525:M526"/>
    <mergeCell ref="X525:X530"/>
    <mergeCell ref="AE525:AE526"/>
    <mergeCell ref="L539:L540"/>
    <mergeCell ref="L535:L536"/>
    <mergeCell ref="M535:M536"/>
    <mergeCell ref="AE535:AE536"/>
    <mergeCell ref="L537:L538"/>
    <mergeCell ref="M537:M538"/>
    <mergeCell ref="AE537:AE538"/>
    <mergeCell ref="L541:L542"/>
    <mergeCell ref="M541:M542"/>
    <mergeCell ref="AE541:AE542"/>
    <mergeCell ref="Y533:Y542"/>
    <mergeCell ref="Z533:Z542"/>
    <mergeCell ref="AA533:AA542"/>
    <mergeCell ref="AB533:AB542"/>
    <mergeCell ref="C533:C570"/>
    <mergeCell ref="D533:D569"/>
    <mergeCell ref="E533:E570"/>
    <mergeCell ref="F533:F570"/>
    <mergeCell ref="G533:G542"/>
    <mergeCell ref="H533:H542"/>
    <mergeCell ref="L565:L566"/>
    <mergeCell ref="M565:M566"/>
    <mergeCell ref="G543:G550"/>
    <mergeCell ref="H543:H550"/>
    <mergeCell ref="I543:I550"/>
    <mergeCell ref="J543:J550"/>
    <mergeCell ref="K543:K550"/>
    <mergeCell ref="L543:L544"/>
    <mergeCell ref="Z551:Z556"/>
    <mergeCell ref="AA551:AA556"/>
    <mergeCell ref="L553:L554"/>
    <mergeCell ref="M553:M554"/>
    <mergeCell ref="L555:L556"/>
    <mergeCell ref="M555:M556"/>
    <mergeCell ref="I533:I542"/>
    <mergeCell ref="J533:J542"/>
    <mergeCell ref="K533:K542"/>
    <mergeCell ref="G557:G562"/>
    <mergeCell ref="H557:H562"/>
    <mergeCell ref="I557:I562"/>
    <mergeCell ref="J557:J562"/>
    <mergeCell ref="K557:K562"/>
    <mergeCell ref="L557:L558"/>
    <mergeCell ref="G563:G570"/>
    <mergeCell ref="H563:H570"/>
    <mergeCell ref="I563:I570"/>
    <mergeCell ref="AE569:AE570"/>
    <mergeCell ref="E571:E578"/>
    <mergeCell ref="F571:F578"/>
    <mergeCell ref="G571:G578"/>
    <mergeCell ref="H571:H578"/>
    <mergeCell ref="I571:I578"/>
    <mergeCell ref="J571:J578"/>
    <mergeCell ref="K571:K578"/>
    <mergeCell ref="AD563:AD584"/>
    <mergeCell ref="AE563:AE564"/>
    <mergeCell ref="AG583:AG584"/>
    <mergeCell ref="AB579:AB584"/>
    <mergeCell ref="AE579:AE580"/>
    <mergeCell ref="AF579:AF582"/>
    <mergeCell ref="AG579:AG582"/>
    <mergeCell ref="L581:L582"/>
    <mergeCell ref="M581:M582"/>
    <mergeCell ref="AE581:AE582"/>
    <mergeCell ref="L583:L584"/>
    <mergeCell ref="M583:M584"/>
    <mergeCell ref="AE583:AE584"/>
    <mergeCell ref="L579:L580"/>
    <mergeCell ref="M579:M580"/>
    <mergeCell ref="X579:X584"/>
    <mergeCell ref="AA579:AA584"/>
    <mergeCell ref="H579:H584"/>
    <mergeCell ref="I579:I584"/>
    <mergeCell ref="J579:J584"/>
    <mergeCell ref="K579:K584"/>
    <mergeCell ref="AG533:AG570"/>
    <mergeCell ref="AE533:AE534"/>
    <mergeCell ref="AF533:AF542"/>
    <mergeCell ref="C571:C578"/>
    <mergeCell ref="D571:D578"/>
    <mergeCell ref="M591:M592"/>
    <mergeCell ref="X591:X592"/>
    <mergeCell ref="Y591:Y592"/>
    <mergeCell ref="Z591:Z592"/>
    <mergeCell ref="AG571:AG578"/>
    <mergeCell ref="L573:L574"/>
    <mergeCell ref="M573:M574"/>
    <mergeCell ref="AE573:AE574"/>
    <mergeCell ref="L575:L576"/>
    <mergeCell ref="M575:M576"/>
    <mergeCell ref="AE575:AE576"/>
    <mergeCell ref="L571:L572"/>
    <mergeCell ref="M571:M572"/>
    <mergeCell ref="X571:X578"/>
    <mergeCell ref="Y571:Y578"/>
    <mergeCell ref="Z571:Z578"/>
    <mergeCell ref="AA571:AA578"/>
    <mergeCell ref="L577:L578"/>
    <mergeCell ref="M577:M578"/>
    <mergeCell ref="AE577:AE578"/>
    <mergeCell ref="C579:C584"/>
    <mergeCell ref="D579:D584"/>
    <mergeCell ref="E579:E584"/>
    <mergeCell ref="F579:F584"/>
    <mergeCell ref="G579:G584"/>
    <mergeCell ref="AB571:AB578"/>
    <mergeCell ref="AE571:AE572"/>
    <mergeCell ref="AF571:AF578"/>
    <mergeCell ref="Y579:Y584"/>
    <mergeCell ref="Z579:Z584"/>
    <mergeCell ref="AF583:AF584"/>
    <mergeCell ref="AB593:AB596"/>
    <mergeCell ref="AE591:AE592"/>
    <mergeCell ref="M593:M594"/>
    <mergeCell ref="X593:X596"/>
    <mergeCell ref="M587:M588"/>
    <mergeCell ref="X587:X590"/>
    <mergeCell ref="Y587:Y590"/>
    <mergeCell ref="Z587:Z590"/>
    <mergeCell ref="AA587:AA590"/>
    <mergeCell ref="AB587:AB590"/>
    <mergeCell ref="AI587:AI726"/>
    <mergeCell ref="L589:L590"/>
    <mergeCell ref="M589:M590"/>
    <mergeCell ref="AE589:AE590"/>
    <mergeCell ref="G593:G596"/>
    <mergeCell ref="H593:H596"/>
    <mergeCell ref="I593:I596"/>
    <mergeCell ref="J593:J596"/>
    <mergeCell ref="K593:K596"/>
    <mergeCell ref="L593:L594"/>
    <mergeCell ref="AE587:AE588"/>
    <mergeCell ref="AF587:AF590"/>
    <mergeCell ref="AG587:AG604"/>
    <mergeCell ref="AH587:AH726"/>
    <mergeCell ref="AE593:AE594"/>
    <mergeCell ref="AF593:AF596"/>
    <mergeCell ref="AF597:AF604"/>
    <mergeCell ref="L607:L608"/>
    <mergeCell ref="M607:M608"/>
    <mergeCell ref="L603:L604"/>
    <mergeCell ref="M603:M604"/>
    <mergeCell ref="AF605:AF608"/>
    <mergeCell ref="C587:C604"/>
    <mergeCell ref="D587:D604"/>
    <mergeCell ref="E587:E604"/>
    <mergeCell ref="F587:F604"/>
    <mergeCell ref="L595:L596"/>
    <mergeCell ref="M595:M596"/>
    <mergeCell ref="AE595:AE596"/>
    <mergeCell ref="G597:G604"/>
    <mergeCell ref="H597:H604"/>
    <mergeCell ref="I597:I604"/>
    <mergeCell ref="J597:J604"/>
    <mergeCell ref="H587:H590"/>
    <mergeCell ref="J587:J590"/>
    <mergeCell ref="K587:K590"/>
    <mergeCell ref="L587:L588"/>
    <mergeCell ref="L597:L598"/>
    <mergeCell ref="L599:L600"/>
    <mergeCell ref="M599:M600"/>
    <mergeCell ref="I587:I590"/>
    <mergeCell ref="AA593:AA596"/>
    <mergeCell ref="C605:C608"/>
    <mergeCell ref="AF591:AF592"/>
    <mergeCell ref="AA591:AA592"/>
    <mergeCell ref="AB591:AB592"/>
    <mergeCell ref="G591:G592"/>
    <mergeCell ref="D605:D608"/>
    <mergeCell ref="E605:E608"/>
    <mergeCell ref="F605:F608"/>
    <mergeCell ref="G605:G608"/>
    <mergeCell ref="H605:H608"/>
    <mergeCell ref="I605:I608"/>
    <mergeCell ref="AE599:AE600"/>
    <mergeCell ref="L601:L602"/>
    <mergeCell ref="M601:M602"/>
    <mergeCell ref="AE601:AE602"/>
    <mergeCell ref="X597:X604"/>
    <mergeCell ref="Y597:Y604"/>
    <mergeCell ref="Z597:Z604"/>
    <mergeCell ref="AA597:AA604"/>
    <mergeCell ref="AB597:AB604"/>
    <mergeCell ref="AE597:AE598"/>
    <mergeCell ref="AA609:AA614"/>
    <mergeCell ref="J605:J608"/>
    <mergeCell ref="K605:K608"/>
    <mergeCell ref="AE603:AE604"/>
    <mergeCell ref="M597:M598"/>
    <mergeCell ref="Z605:Z608"/>
    <mergeCell ref="AA605:AA608"/>
    <mergeCell ref="AB605:AB608"/>
    <mergeCell ref="AE605:AE606"/>
    <mergeCell ref="AF623:AF626"/>
    <mergeCell ref="AG623:AG626"/>
    <mergeCell ref="L625:L626"/>
    <mergeCell ref="M625:M626"/>
    <mergeCell ref="AE625:AE626"/>
    <mergeCell ref="L623:L624"/>
    <mergeCell ref="M623:M624"/>
    <mergeCell ref="X623:X626"/>
    <mergeCell ref="Y623:Y626"/>
    <mergeCell ref="Z623:Z626"/>
    <mergeCell ref="AA623:AA626"/>
    <mergeCell ref="C623:C626"/>
    <mergeCell ref="D623:D626"/>
    <mergeCell ref="E623:E626"/>
    <mergeCell ref="F623:F626"/>
    <mergeCell ref="G623:G626"/>
    <mergeCell ref="H623:H626"/>
    <mergeCell ref="I623:I626"/>
    <mergeCell ref="J623:J626"/>
    <mergeCell ref="K623:K626"/>
    <mergeCell ref="C615:C622"/>
    <mergeCell ref="D615:D622"/>
    <mergeCell ref="E615:E622"/>
    <mergeCell ref="AA653:AA658"/>
    <mergeCell ref="AB653:AB658"/>
    <mergeCell ref="AD653:AD658"/>
    <mergeCell ref="AE655:AE656"/>
    <mergeCell ref="L657:L658"/>
    <mergeCell ref="C609:C614"/>
    <mergeCell ref="D609:D614"/>
    <mergeCell ref="C627:C634"/>
    <mergeCell ref="D627:D634"/>
    <mergeCell ref="E627:E634"/>
    <mergeCell ref="F627:F634"/>
    <mergeCell ref="G627:G634"/>
    <mergeCell ref="H627:H634"/>
    <mergeCell ref="AB623:AB626"/>
    <mergeCell ref="E609:E614"/>
    <mergeCell ref="F609:F614"/>
    <mergeCell ref="K615:K622"/>
    <mergeCell ref="L619:L620"/>
    <mergeCell ref="C635:C646"/>
    <mergeCell ref="D635:D646"/>
    <mergeCell ref="E635:E646"/>
    <mergeCell ref="F635:F646"/>
    <mergeCell ref="G635:G642"/>
    <mergeCell ref="H635:H642"/>
    <mergeCell ref="AE623:AE624"/>
    <mergeCell ref="F615:F622"/>
    <mergeCell ref="AE621:AE622"/>
    <mergeCell ref="J615:J622"/>
    <mergeCell ref="M617:M618"/>
    <mergeCell ref="AE657:AE658"/>
    <mergeCell ref="M613:M614"/>
    <mergeCell ref="M609:M610"/>
    <mergeCell ref="X609:X614"/>
    <mergeCell ref="Y609:Y614"/>
    <mergeCell ref="Z609:Z614"/>
    <mergeCell ref="AG627:AG634"/>
    <mergeCell ref="L629:L630"/>
    <mergeCell ref="M629:M630"/>
    <mergeCell ref="AE629:AE630"/>
    <mergeCell ref="L631:L632"/>
    <mergeCell ref="M631:M632"/>
    <mergeCell ref="AE631:AE632"/>
    <mergeCell ref="L633:L634"/>
    <mergeCell ref="M633:M634"/>
    <mergeCell ref="AE633:AE634"/>
    <mergeCell ref="Y627:Y634"/>
    <mergeCell ref="Z627:Z634"/>
    <mergeCell ref="AA627:AA634"/>
    <mergeCell ref="AB627:AB634"/>
    <mergeCell ref="AE627:AE628"/>
    <mergeCell ref="AF627:AF634"/>
    <mergeCell ref="L635:L636"/>
    <mergeCell ref="M635:M636"/>
    <mergeCell ref="L627:L628"/>
    <mergeCell ref="M627:M628"/>
    <mergeCell ref="X627:X634"/>
    <mergeCell ref="AE635:AE636"/>
    <mergeCell ref="AF635:AF638"/>
    <mergeCell ref="AG639:AG644"/>
    <mergeCell ref="AF621:AF622"/>
    <mergeCell ref="AG621:AG622"/>
    <mergeCell ref="AE641:AE642"/>
    <mergeCell ref="L643:L644"/>
    <mergeCell ref="M643:M644"/>
    <mergeCell ref="AE643:AE644"/>
    <mergeCell ref="X635:X642"/>
    <mergeCell ref="Y635:Y642"/>
    <mergeCell ref="AE639:AE640"/>
    <mergeCell ref="Z635:Z642"/>
    <mergeCell ref="AA635:AA642"/>
    <mergeCell ref="AB635:AB642"/>
    <mergeCell ref="L639:L640"/>
    <mergeCell ref="M639:M640"/>
    <mergeCell ref="I635:I642"/>
    <mergeCell ref="J635:J642"/>
    <mergeCell ref="K635:K642"/>
    <mergeCell ref="H643:H646"/>
    <mergeCell ref="AE651:AE652"/>
    <mergeCell ref="AG635:AG638"/>
    <mergeCell ref="I643:I646"/>
    <mergeCell ref="J643:J646"/>
    <mergeCell ref="K643:K646"/>
    <mergeCell ref="X643:X646"/>
    <mergeCell ref="L637:L638"/>
    <mergeCell ref="M637:M638"/>
    <mergeCell ref="AE637:AE638"/>
    <mergeCell ref="AF639:AF644"/>
    <mergeCell ref="Y647:Y652"/>
    <mergeCell ref="Z647:Z652"/>
    <mergeCell ref="AA647:AA652"/>
    <mergeCell ref="L651:L652"/>
    <mergeCell ref="M651:M652"/>
    <mergeCell ref="X647:X652"/>
    <mergeCell ref="AF645:AF650"/>
    <mergeCell ref="AG645:AG650"/>
    <mergeCell ref="L647:L648"/>
    <mergeCell ref="M647:M648"/>
    <mergeCell ref="AE647:AE648"/>
    <mergeCell ref="L649:L650"/>
    <mergeCell ref="M649:M650"/>
    <mergeCell ref="AE649:AE650"/>
    <mergeCell ref="Y643:Y646"/>
    <mergeCell ref="Z643:Z646"/>
    <mergeCell ref="AE645:AE646"/>
    <mergeCell ref="AA643:AA646"/>
    <mergeCell ref="AB643:AB646"/>
    <mergeCell ref="AB647:AB652"/>
    <mergeCell ref="AD647:AD652"/>
    <mergeCell ref="L645:L646"/>
    <mergeCell ref="M645:M646"/>
    <mergeCell ref="AF651:AF658"/>
    <mergeCell ref="AG651:AG658"/>
    <mergeCell ref="L653:L654"/>
    <mergeCell ref="M653:M654"/>
    <mergeCell ref="AE653:AE654"/>
    <mergeCell ref="Y653:Y658"/>
    <mergeCell ref="Z653:Z658"/>
    <mergeCell ref="AD587:AD646"/>
    <mergeCell ref="L621:L622"/>
    <mergeCell ref="AF659:AF666"/>
    <mergeCell ref="AG659:AG666"/>
    <mergeCell ref="L661:L662"/>
    <mergeCell ref="M661:M662"/>
    <mergeCell ref="AE661:AE662"/>
    <mergeCell ref="L663:L664"/>
    <mergeCell ref="M663:M664"/>
    <mergeCell ref="AE663:AE664"/>
    <mergeCell ref="L665:L666"/>
    <mergeCell ref="M665:M666"/>
    <mergeCell ref="Y659:Y666"/>
    <mergeCell ref="Z659:Z666"/>
    <mergeCell ref="AA659:AA666"/>
    <mergeCell ref="AB659:AB666"/>
    <mergeCell ref="AE659:AE660"/>
    <mergeCell ref="AE665:AE666"/>
    <mergeCell ref="AG605:AG608"/>
    <mergeCell ref="AE607:AE608"/>
    <mergeCell ref="L605:L606"/>
    <mergeCell ref="M605:M606"/>
    <mergeCell ref="X605:X608"/>
    <mergeCell ref="Y605:Y608"/>
    <mergeCell ref="L617:L618"/>
    <mergeCell ref="Z667:Z674"/>
    <mergeCell ref="AD659:AD666"/>
    <mergeCell ref="AE675:AE676"/>
    <mergeCell ref="AF675:AF680"/>
    <mergeCell ref="AG675:AG680"/>
    <mergeCell ref="L677:L678"/>
    <mergeCell ref="M677:M678"/>
    <mergeCell ref="AE677:AE678"/>
    <mergeCell ref="L679:L680"/>
    <mergeCell ref="M679:M680"/>
    <mergeCell ref="AE679:AE680"/>
    <mergeCell ref="L675:L676"/>
    <mergeCell ref="M675:M676"/>
    <mergeCell ref="AE673:AE674"/>
    <mergeCell ref="AB667:AB674"/>
    <mergeCell ref="AE667:AE668"/>
    <mergeCell ref="AF667:AF674"/>
    <mergeCell ref="AG667:AG674"/>
    <mergeCell ref="L669:L670"/>
    <mergeCell ref="M669:M670"/>
    <mergeCell ref="AE669:AE670"/>
    <mergeCell ref="L671:L672"/>
    <mergeCell ref="M671:M672"/>
    <mergeCell ref="AE671:AE672"/>
    <mergeCell ref="AA667:AA674"/>
    <mergeCell ref="L667:L668"/>
    <mergeCell ref="M667:M668"/>
    <mergeCell ref="X667:X674"/>
    <mergeCell ref="L673:L674"/>
    <mergeCell ref="M673:M674"/>
    <mergeCell ref="X675:X682"/>
    <mergeCell ref="AG689:AG692"/>
    <mergeCell ref="L691:L692"/>
    <mergeCell ref="M691:M692"/>
    <mergeCell ref="AE691:AE692"/>
    <mergeCell ref="AE689:AE690"/>
    <mergeCell ref="AF689:AF692"/>
    <mergeCell ref="AD667:AD700"/>
    <mergeCell ref="Y675:Y682"/>
    <mergeCell ref="Z675:Z682"/>
    <mergeCell ref="L689:L690"/>
    <mergeCell ref="M689:M690"/>
    <mergeCell ref="C689:C696"/>
    <mergeCell ref="D689:D696"/>
    <mergeCell ref="E689:E696"/>
    <mergeCell ref="F689:F696"/>
    <mergeCell ref="AG681:AG688"/>
    <mergeCell ref="L683:L684"/>
    <mergeCell ref="M683:M684"/>
    <mergeCell ref="AE683:AE684"/>
    <mergeCell ref="L685:L686"/>
    <mergeCell ref="M685:M686"/>
    <mergeCell ref="AE685:AE686"/>
    <mergeCell ref="L687:L688"/>
    <mergeCell ref="M687:M688"/>
    <mergeCell ref="AE687:AE688"/>
    <mergeCell ref="AE681:AE682"/>
    <mergeCell ref="AF681:AF688"/>
    <mergeCell ref="AA675:AA682"/>
    <mergeCell ref="AB675:AB682"/>
    <mergeCell ref="AA683:AA688"/>
    <mergeCell ref="L681:L682"/>
    <mergeCell ref="M681:M682"/>
    <mergeCell ref="AF693:AF700"/>
    <mergeCell ref="AG693:AG714"/>
    <mergeCell ref="L695:L696"/>
    <mergeCell ref="M695:M696"/>
    <mergeCell ref="AE695:AE696"/>
    <mergeCell ref="L697:L698"/>
    <mergeCell ref="M697:M698"/>
    <mergeCell ref="AE697:AE698"/>
    <mergeCell ref="L699:L700"/>
    <mergeCell ref="M699:M700"/>
    <mergeCell ref="AE693:AE694"/>
    <mergeCell ref="AE699:AE700"/>
    <mergeCell ref="AE701:AE702"/>
    <mergeCell ref="AE709:AE710"/>
    <mergeCell ref="L693:L694"/>
    <mergeCell ref="M693:M694"/>
    <mergeCell ref="I697:I700"/>
    <mergeCell ref="J697:J700"/>
    <mergeCell ref="K697:K700"/>
    <mergeCell ref="X697:X700"/>
    <mergeCell ref="AF701:AF708"/>
    <mergeCell ref="L703:L704"/>
    <mergeCell ref="M703:M704"/>
    <mergeCell ref="AE703:AE704"/>
    <mergeCell ref="L705:L706"/>
    <mergeCell ref="M705:M706"/>
    <mergeCell ref="AE705:AE706"/>
    <mergeCell ref="L707:L708"/>
    <mergeCell ref="M707:M708"/>
    <mergeCell ref="AE707:AE708"/>
    <mergeCell ref="M701:M702"/>
    <mergeCell ref="X701:X708"/>
    <mergeCell ref="AG715:AG722"/>
    <mergeCell ref="L717:L718"/>
    <mergeCell ref="M717:M718"/>
    <mergeCell ref="AE717:AE718"/>
    <mergeCell ref="L719:L720"/>
    <mergeCell ref="M719:M720"/>
    <mergeCell ref="AE719:AE720"/>
    <mergeCell ref="L721:L722"/>
    <mergeCell ref="M721:M722"/>
    <mergeCell ref="AE721:AE722"/>
    <mergeCell ref="AE715:AE716"/>
    <mergeCell ref="AF715:AF722"/>
    <mergeCell ref="Y709:Y718"/>
    <mergeCell ref="Z709:Z718"/>
    <mergeCell ref="AA709:AA718"/>
    <mergeCell ref="AB709:AB718"/>
    <mergeCell ref="L715:L716"/>
    <mergeCell ref="M715:M716"/>
    <mergeCell ref="X709:X718"/>
    <mergeCell ref="AF709:AF714"/>
    <mergeCell ref="L711:L712"/>
    <mergeCell ref="M711:M712"/>
    <mergeCell ref="AE711:AE712"/>
    <mergeCell ref="L713:L714"/>
    <mergeCell ref="M713:M714"/>
    <mergeCell ref="AE713:AE714"/>
    <mergeCell ref="M709:M710"/>
    <mergeCell ref="L709:L710"/>
    <mergeCell ref="Z719:Z722"/>
    <mergeCell ref="AA719:AA722"/>
    <mergeCell ref="AF723:AF726"/>
    <mergeCell ref="AG723:AG726"/>
    <mergeCell ref="L725:L726"/>
    <mergeCell ref="M725:M726"/>
    <mergeCell ref="AE725:AE726"/>
    <mergeCell ref="A751:A778"/>
    <mergeCell ref="B751:B900"/>
    <mergeCell ref="AE723:AE724"/>
    <mergeCell ref="Y723:Y728"/>
    <mergeCell ref="Z723:Z728"/>
    <mergeCell ref="AA723:AA728"/>
    <mergeCell ref="AB723:AB728"/>
    <mergeCell ref="L723:L724"/>
    <mergeCell ref="M723:M724"/>
    <mergeCell ref="I723:I728"/>
    <mergeCell ref="J723:J728"/>
    <mergeCell ref="K723:K728"/>
    <mergeCell ref="X723:X728"/>
    <mergeCell ref="G723:G728"/>
    <mergeCell ref="H723:H728"/>
    <mergeCell ref="C771:C778"/>
    <mergeCell ref="D771:D778"/>
    <mergeCell ref="E771:E778"/>
    <mergeCell ref="F771:F778"/>
    <mergeCell ref="G771:G778"/>
    <mergeCell ref="H771:H778"/>
    <mergeCell ref="AA763:AA770"/>
    <mergeCell ref="AB763:AB770"/>
    <mergeCell ref="AE763:AE764"/>
    <mergeCell ref="AF763:AF770"/>
    <mergeCell ref="AG763:AG770"/>
    <mergeCell ref="B741:B748"/>
    <mergeCell ref="AI751:AI900"/>
    <mergeCell ref="L753:L754"/>
    <mergeCell ref="M753:M754"/>
    <mergeCell ref="AE753:AE754"/>
    <mergeCell ref="L755:L756"/>
    <mergeCell ref="M755:M756"/>
    <mergeCell ref="AE755:AE756"/>
    <mergeCell ref="L759:L760"/>
    <mergeCell ref="M759:M760"/>
    <mergeCell ref="AB751:AB762"/>
    <mergeCell ref="AC751:AC900"/>
    <mergeCell ref="AD751:AD778"/>
    <mergeCell ref="AE751:AE752"/>
    <mergeCell ref="AF751:AF762"/>
    <mergeCell ref="AG751:AG762"/>
    <mergeCell ref="AE759:AE760"/>
    <mergeCell ref="AE761:AE762"/>
    <mergeCell ref="AE767:AE768"/>
    <mergeCell ref="AE769:AE770"/>
    <mergeCell ref="L751:L752"/>
    <mergeCell ref="M751:M752"/>
    <mergeCell ref="X751:X762"/>
    <mergeCell ref="Y751:Y762"/>
    <mergeCell ref="Z751:Z762"/>
    <mergeCell ref="AA751:AA762"/>
    <mergeCell ref="AF779:AF784"/>
    <mergeCell ref="AG779:AG820"/>
    <mergeCell ref="AE799:AE800"/>
    <mergeCell ref="L781:L782"/>
    <mergeCell ref="AH751:AH900"/>
    <mergeCell ref="AG771:AG778"/>
    <mergeCell ref="L773:L774"/>
    <mergeCell ref="M773:M774"/>
    <mergeCell ref="AE773:AE774"/>
    <mergeCell ref="L775:L776"/>
    <mergeCell ref="M775:M776"/>
    <mergeCell ref="AE775:AE776"/>
    <mergeCell ref="L777:L778"/>
    <mergeCell ref="M777:M778"/>
    <mergeCell ref="AE777:AE778"/>
    <mergeCell ref="Y771:Y778"/>
    <mergeCell ref="Z771:Z778"/>
    <mergeCell ref="AA771:AA778"/>
    <mergeCell ref="AB771:AB778"/>
    <mergeCell ref="AE771:AE772"/>
    <mergeCell ref="AF771:AF778"/>
    <mergeCell ref="AE765:AE766"/>
    <mergeCell ref="M795:M796"/>
    <mergeCell ref="AE795:AE796"/>
    <mergeCell ref="L797:L798"/>
    <mergeCell ref="M797:M798"/>
    <mergeCell ref="AE797:AE798"/>
    <mergeCell ref="X793:X798"/>
    <mergeCell ref="Y793:Y798"/>
    <mergeCell ref="Z793:Z798"/>
    <mergeCell ref="AA793:AA798"/>
    <mergeCell ref="AB793:AB798"/>
    <mergeCell ref="AD793:AD804"/>
    <mergeCell ref="Z805:Z814"/>
    <mergeCell ref="AE793:AE794"/>
    <mergeCell ref="AF793:AF798"/>
    <mergeCell ref="L795:L796"/>
    <mergeCell ref="M781:M782"/>
    <mergeCell ref="AE781:AE782"/>
    <mergeCell ref="L783:L784"/>
    <mergeCell ref="M783:M784"/>
    <mergeCell ref="AE783:AE784"/>
    <mergeCell ref="X785:X792"/>
    <mergeCell ref="X779:X784"/>
    <mergeCell ref="Y779:Y784"/>
    <mergeCell ref="Z779:Z784"/>
    <mergeCell ref="AA779:AA784"/>
    <mergeCell ref="AB779:AB784"/>
    <mergeCell ref="AD779:AD784"/>
    <mergeCell ref="H779:H784"/>
    <mergeCell ref="I779:I784"/>
    <mergeCell ref="J779:J784"/>
    <mergeCell ref="K779:K784"/>
    <mergeCell ref="L779:L780"/>
    <mergeCell ref="M779:M780"/>
    <mergeCell ref="J785:J792"/>
    <mergeCell ref="K785:K792"/>
    <mergeCell ref="L785:L786"/>
    <mergeCell ref="M785:M786"/>
    <mergeCell ref="AE779:AE780"/>
    <mergeCell ref="AF785:AF792"/>
    <mergeCell ref="L787:L788"/>
    <mergeCell ref="M787:M788"/>
    <mergeCell ref="AE787:AE788"/>
    <mergeCell ref="L789:L790"/>
    <mergeCell ref="M789:M790"/>
    <mergeCell ref="AE789:AE790"/>
    <mergeCell ref="L791:L792"/>
    <mergeCell ref="M791:M792"/>
    <mergeCell ref="AE791:AE792"/>
    <mergeCell ref="Y785:Y792"/>
    <mergeCell ref="Z785:Z792"/>
    <mergeCell ref="AA785:AA792"/>
    <mergeCell ref="AB785:AB792"/>
    <mergeCell ref="AD785:AD792"/>
    <mergeCell ref="AE785:AE786"/>
    <mergeCell ref="H785:H792"/>
    <mergeCell ref="I785:I792"/>
    <mergeCell ref="AF799:AF804"/>
    <mergeCell ref="L801:L802"/>
    <mergeCell ref="M801:M802"/>
    <mergeCell ref="AE801:AE802"/>
    <mergeCell ref="L803:L804"/>
    <mergeCell ref="M803:M804"/>
    <mergeCell ref="AE803:AE804"/>
    <mergeCell ref="H799:H804"/>
    <mergeCell ref="I799:I804"/>
    <mergeCell ref="J799:J804"/>
    <mergeCell ref="K799:K804"/>
    <mergeCell ref="L799:L800"/>
    <mergeCell ref="M799:M800"/>
    <mergeCell ref="H805:H814"/>
    <mergeCell ref="I805:I814"/>
    <mergeCell ref="J805:J814"/>
    <mergeCell ref="AF805:AF814"/>
    <mergeCell ref="L807:L808"/>
    <mergeCell ref="M807:M808"/>
    <mergeCell ref="AE807:AE808"/>
    <mergeCell ref="L809:L810"/>
    <mergeCell ref="M809:M810"/>
    <mergeCell ref="AE809:AE810"/>
    <mergeCell ref="L811:L812"/>
    <mergeCell ref="M811:M812"/>
    <mergeCell ref="X805:X814"/>
    <mergeCell ref="Y805:Y814"/>
    <mergeCell ref="AE813:AE814"/>
    <mergeCell ref="AE811:AE812"/>
    <mergeCell ref="L813:L814"/>
    <mergeCell ref="M813:M814"/>
    <mergeCell ref="AB805:AB814"/>
    <mergeCell ref="A821:A858"/>
    <mergeCell ref="C821:C832"/>
    <mergeCell ref="D821:D832"/>
    <mergeCell ref="E821:E850"/>
    <mergeCell ref="F821:F850"/>
    <mergeCell ref="G821:G832"/>
    <mergeCell ref="X817:X820"/>
    <mergeCell ref="Y817:Y820"/>
    <mergeCell ref="Z817:Z820"/>
    <mergeCell ref="AA817:AA820"/>
    <mergeCell ref="AB817:AB820"/>
    <mergeCell ref="AE817:AE818"/>
    <mergeCell ref="AD815:AD820"/>
    <mergeCell ref="AE815:AE816"/>
    <mergeCell ref="AF815:AF816"/>
    <mergeCell ref="G817:G820"/>
    <mergeCell ref="H817:H820"/>
    <mergeCell ref="I817:I820"/>
    <mergeCell ref="J817:J820"/>
    <mergeCell ref="K817:K820"/>
    <mergeCell ref="L817:L818"/>
    <mergeCell ref="M817:M818"/>
    <mergeCell ref="A779:A820"/>
    <mergeCell ref="C779:C820"/>
    <mergeCell ref="D779:D820"/>
    <mergeCell ref="E779:E820"/>
    <mergeCell ref="F779:F820"/>
    <mergeCell ref="G779:G784"/>
    <mergeCell ref="G785:G792"/>
    <mergeCell ref="G793:G798"/>
    <mergeCell ref="G799:G804"/>
    <mergeCell ref="G805:G814"/>
    <mergeCell ref="D833:D840"/>
    <mergeCell ref="G833:G840"/>
    <mergeCell ref="H833:H840"/>
    <mergeCell ref="I833:I840"/>
    <mergeCell ref="J833:J840"/>
    <mergeCell ref="K833:K840"/>
    <mergeCell ref="L833:L834"/>
    <mergeCell ref="M833:M834"/>
    <mergeCell ref="AE821:AE822"/>
    <mergeCell ref="AF821:AF832"/>
    <mergeCell ref="H821:H832"/>
    <mergeCell ref="I821:I832"/>
    <mergeCell ref="M831:M832"/>
    <mergeCell ref="AF817:AF820"/>
    <mergeCell ref="L819:L820"/>
    <mergeCell ref="M819:M820"/>
    <mergeCell ref="AE819:AE820"/>
    <mergeCell ref="AG821:AG832"/>
    <mergeCell ref="L827:L828"/>
    <mergeCell ref="M827:M828"/>
    <mergeCell ref="AE827:AE828"/>
    <mergeCell ref="L829:L830"/>
    <mergeCell ref="M829:M830"/>
    <mergeCell ref="AE829:AE830"/>
    <mergeCell ref="L831:L832"/>
    <mergeCell ref="X821:X832"/>
    <mergeCell ref="Y821:Y832"/>
    <mergeCell ref="Z821:Z832"/>
    <mergeCell ref="AA821:AA832"/>
    <mergeCell ref="AB821:AB832"/>
    <mergeCell ref="AD821:AD850"/>
    <mergeCell ref="X833:X840"/>
    <mergeCell ref="Y833:Y840"/>
    <mergeCell ref="Z833:Z840"/>
    <mergeCell ref="AA833:AA840"/>
    <mergeCell ref="AE839:AE840"/>
    <mergeCell ref="AE831:AE832"/>
    <mergeCell ref="L825:L826"/>
    <mergeCell ref="M825:M826"/>
    <mergeCell ref="AE825:AE826"/>
    <mergeCell ref="L823:L824"/>
    <mergeCell ref="M823:M824"/>
    <mergeCell ref="AE823:AE824"/>
    <mergeCell ref="C841:C850"/>
    <mergeCell ref="D841:D850"/>
    <mergeCell ref="G841:G850"/>
    <mergeCell ref="H841:H850"/>
    <mergeCell ref="I841:I850"/>
    <mergeCell ref="J841:J850"/>
    <mergeCell ref="K841:K850"/>
    <mergeCell ref="AB833:AB840"/>
    <mergeCell ref="AE833:AE834"/>
    <mergeCell ref="AF833:AF840"/>
    <mergeCell ref="AG833:AG840"/>
    <mergeCell ref="L835:L836"/>
    <mergeCell ref="M835:M836"/>
    <mergeCell ref="AE835:AE836"/>
    <mergeCell ref="L837:L838"/>
    <mergeCell ref="M837:M838"/>
    <mergeCell ref="AE837:AE838"/>
    <mergeCell ref="AE847:AE848"/>
    <mergeCell ref="L849:L850"/>
    <mergeCell ref="M849:M850"/>
    <mergeCell ref="AE849:AE850"/>
    <mergeCell ref="AB841:AB850"/>
    <mergeCell ref="AE841:AE842"/>
    <mergeCell ref="AF841:AF850"/>
    <mergeCell ref="AG841:AG850"/>
    <mergeCell ref="L843:L844"/>
    <mergeCell ref="M843:M844"/>
    <mergeCell ref="AE843:AE844"/>
    <mergeCell ref="L845:L846"/>
    <mergeCell ref="M845:M846"/>
    <mergeCell ref="AE845:AE846"/>
    <mergeCell ref="C833:C840"/>
    <mergeCell ref="AG855:AG858"/>
    <mergeCell ref="L857:L858"/>
    <mergeCell ref="M857:M858"/>
    <mergeCell ref="AE857:AE858"/>
    <mergeCell ref="X855:X858"/>
    <mergeCell ref="Y855:Y858"/>
    <mergeCell ref="Z855:Z858"/>
    <mergeCell ref="AA855:AA858"/>
    <mergeCell ref="AB855:AB858"/>
    <mergeCell ref="AD855:AD858"/>
    <mergeCell ref="H855:H858"/>
    <mergeCell ref="I855:I858"/>
    <mergeCell ref="J855:J858"/>
    <mergeCell ref="K855:K858"/>
    <mergeCell ref="L855:L856"/>
    <mergeCell ref="M855:M856"/>
    <mergeCell ref="L841:L842"/>
    <mergeCell ref="M841:M842"/>
    <mergeCell ref="X841:X850"/>
    <mergeCell ref="Y841:Y850"/>
    <mergeCell ref="Z841:Z850"/>
    <mergeCell ref="AA841:AA850"/>
    <mergeCell ref="L847:L848"/>
    <mergeCell ref="M847:M848"/>
    <mergeCell ref="Y851:Y854"/>
    <mergeCell ref="Z851:Z854"/>
    <mergeCell ref="AA851:AA854"/>
    <mergeCell ref="AB851:AB854"/>
    <mergeCell ref="G859:G862"/>
    <mergeCell ref="AD851:AD854"/>
    <mergeCell ref="AE851:AE852"/>
    <mergeCell ref="I851:I854"/>
    <mergeCell ref="J851:J854"/>
    <mergeCell ref="K851:K854"/>
    <mergeCell ref="L851:L852"/>
    <mergeCell ref="M851:M852"/>
    <mergeCell ref="X851:X854"/>
    <mergeCell ref="AE855:AE856"/>
    <mergeCell ref="C851:C854"/>
    <mergeCell ref="D851:D854"/>
    <mergeCell ref="E851:E854"/>
    <mergeCell ref="F851:F854"/>
    <mergeCell ref="G851:G854"/>
    <mergeCell ref="H851:H854"/>
    <mergeCell ref="AF855:AF858"/>
    <mergeCell ref="C855:C858"/>
    <mergeCell ref="D855:D858"/>
    <mergeCell ref="E855:E858"/>
    <mergeCell ref="F855:F858"/>
    <mergeCell ref="G855:G858"/>
    <mergeCell ref="H863:H868"/>
    <mergeCell ref="AF851:AF854"/>
    <mergeCell ref="AG851:AG854"/>
    <mergeCell ref="L853:L854"/>
    <mergeCell ref="M853:M854"/>
    <mergeCell ref="AE853:AE854"/>
    <mergeCell ref="AF859:AF862"/>
    <mergeCell ref="AG859:AG862"/>
    <mergeCell ref="L861:L862"/>
    <mergeCell ref="M861:M862"/>
    <mergeCell ref="AE861:AE862"/>
    <mergeCell ref="A863:A878"/>
    <mergeCell ref="C863:C868"/>
    <mergeCell ref="D863:D868"/>
    <mergeCell ref="E863:E868"/>
    <mergeCell ref="F863:F868"/>
    <mergeCell ref="Y859:Y862"/>
    <mergeCell ref="Z859:Z862"/>
    <mergeCell ref="AA859:AA862"/>
    <mergeCell ref="AB859:AB862"/>
    <mergeCell ref="AD859:AD862"/>
    <mergeCell ref="AE859:AE860"/>
    <mergeCell ref="I859:I862"/>
    <mergeCell ref="J859:J862"/>
    <mergeCell ref="K859:K862"/>
    <mergeCell ref="L859:L860"/>
    <mergeCell ref="M859:M860"/>
    <mergeCell ref="X859:X862"/>
    <mergeCell ref="C859:C862"/>
    <mergeCell ref="D859:D862"/>
    <mergeCell ref="E859:E862"/>
    <mergeCell ref="F859:F862"/>
    <mergeCell ref="AG879:AG882"/>
    <mergeCell ref="H859:H862"/>
    <mergeCell ref="AD863:AD868"/>
    <mergeCell ref="AE863:AE864"/>
    <mergeCell ref="AF863:AF868"/>
    <mergeCell ref="AG863:AG868"/>
    <mergeCell ref="D869:D884"/>
    <mergeCell ref="E869:E884"/>
    <mergeCell ref="F869:F884"/>
    <mergeCell ref="G869:G878"/>
    <mergeCell ref="H869:H878"/>
    <mergeCell ref="G879:G882"/>
    <mergeCell ref="H879:H882"/>
    <mergeCell ref="G883:G884"/>
    <mergeCell ref="H883:H884"/>
    <mergeCell ref="I879:I882"/>
    <mergeCell ref="J879:J882"/>
    <mergeCell ref="K879:K882"/>
    <mergeCell ref="M879:M880"/>
    <mergeCell ref="X879:X882"/>
    <mergeCell ref="L865:L866"/>
    <mergeCell ref="M865:M866"/>
    <mergeCell ref="AE865:AE866"/>
    <mergeCell ref="L867:L868"/>
    <mergeCell ref="M867:M868"/>
    <mergeCell ref="AE867:AE868"/>
    <mergeCell ref="X863:X868"/>
    <mergeCell ref="Y863:Y868"/>
    <mergeCell ref="Z863:Z868"/>
    <mergeCell ref="AA863:AA868"/>
    <mergeCell ref="AB863:AB868"/>
    <mergeCell ref="G863:G868"/>
    <mergeCell ref="AG885:AG888"/>
    <mergeCell ref="L887:L888"/>
    <mergeCell ref="M887:M888"/>
    <mergeCell ref="AE887:AE888"/>
    <mergeCell ref="L885:L886"/>
    <mergeCell ref="M885:M886"/>
    <mergeCell ref="X885:X888"/>
    <mergeCell ref="Y885:Y888"/>
    <mergeCell ref="Z885:Z888"/>
    <mergeCell ref="AA885:AA888"/>
    <mergeCell ref="AG883:AG884"/>
    <mergeCell ref="I863:I868"/>
    <mergeCell ref="J863:J868"/>
    <mergeCell ref="K863:K868"/>
    <mergeCell ref="L863:L864"/>
    <mergeCell ref="AF869:AF878"/>
    <mergeCell ref="AG869:AG878"/>
    <mergeCell ref="L871:L872"/>
    <mergeCell ref="M871:M872"/>
    <mergeCell ref="AE871:AE872"/>
    <mergeCell ref="L873:L874"/>
    <mergeCell ref="M873:M874"/>
    <mergeCell ref="AE873:AE874"/>
    <mergeCell ref="L875:L876"/>
    <mergeCell ref="M875:M876"/>
    <mergeCell ref="Y869:Y878"/>
    <mergeCell ref="Z869:Z878"/>
    <mergeCell ref="AA869:AA878"/>
    <mergeCell ref="AB869:AB878"/>
    <mergeCell ref="AD869:AD890"/>
    <mergeCell ref="AE869:AE870"/>
    <mergeCell ref="AE875:AE876"/>
    <mergeCell ref="AE883:AE884"/>
    <mergeCell ref="AF883:AF884"/>
    <mergeCell ref="I883:I884"/>
    <mergeCell ref="J883:J884"/>
    <mergeCell ref="K883:K884"/>
    <mergeCell ref="C869:C884"/>
    <mergeCell ref="AE889:AE890"/>
    <mergeCell ref="AF889:AF890"/>
    <mergeCell ref="L881:L882"/>
    <mergeCell ref="M881:M882"/>
    <mergeCell ref="AE881:AE882"/>
    <mergeCell ref="L879:L880"/>
    <mergeCell ref="AE885:AE886"/>
    <mergeCell ref="AF885:AF888"/>
    <mergeCell ref="AE877:AE878"/>
    <mergeCell ref="Y879:Y882"/>
    <mergeCell ref="Z879:Z882"/>
    <mergeCell ref="L883:L884"/>
    <mergeCell ref="M883:M884"/>
    <mergeCell ref="X883:X884"/>
    <mergeCell ref="AA879:AA882"/>
    <mergeCell ref="AB879:AB882"/>
    <mergeCell ref="AE879:AE880"/>
    <mergeCell ref="AF879:AF882"/>
    <mergeCell ref="AG889:AG890"/>
    <mergeCell ref="A891:A900"/>
    <mergeCell ref="C891:C898"/>
    <mergeCell ref="D891:D898"/>
    <mergeCell ref="E891:E898"/>
    <mergeCell ref="F891:F898"/>
    <mergeCell ref="G891:G898"/>
    <mergeCell ref="H891:H898"/>
    <mergeCell ref="M889:M890"/>
    <mergeCell ref="X889:X890"/>
    <mergeCell ref="Y889:Y890"/>
    <mergeCell ref="Z889:Z890"/>
    <mergeCell ref="AA889:AA890"/>
    <mergeCell ref="AB889:AB890"/>
    <mergeCell ref="G889:G890"/>
    <mergeCell ref="H889:H890"/>
    <mergeCell ref="I889:I890"/>
    <mergeCell ref="J889:J890"/>
    <mergeCell ref="K889:K890"/>
    <mergeCell ref="L889:L890"/>
    <mergeCell ref="C899:C900"/>
    <mergeCell ref="D899:D900"/>
    <mergeCell ref="E899:E900"/>
    <mergeCell ref="F899:F900"/>
    <mergeCell ref="C885:C890"/>
    <mergeCell ref="D885:D890"/>
    <mergeCell ref="E885:E890"/>
    <mergeCell ref="F885:F890"/>
    <mergeCell ref="G885:G888"/>
    <mergeCell ref="H885:H888"/>
    <mergeCell ref="I885:I888"/>
    <mergeCell ref="J885:J888"/>
    <mergeCell ref="S904:W904"/>
    <mergeCell ref="AF891:AF898"/>
    <mergeCell ref="AG891:AG898"/>
    <mergeCell ref="L893:L894"/>
    <mergeCell ref="M893:M894"/>
    <mergeCell ref="AE893:AE894"/>
    <mergeCell ref="L895:L896"/>
    <mergeCell ref="M895:M896"/>
    <mergeCell ref="AE895:AE896"/>
    <mergeCell ref="L897:L898"/>
    <mergeCell ref="M897:M898"/>
    <mergeCell ref="Y891:Y898"/>
    <mergeCell ref="Z891:Z898"/>
    <mergeCell ref="AA891:AA898"/>
    <mergeCell ref="AB891:AB898"/>
    <mergeCell ref="AD891:AD898"/>
    <mergeCell ref="AE891:AE892"/>
    <mergeCell ref="AE897:AE898"/>
    <mergeCell ref="AA899:AA900"/>
    <mergeCell ref="AB899:AB900"/>
    <mergeCell ref="AD899:AD900"/>
    <mergeCell ref="AE899:AE900"/>
    <mergeCell ref="AF899:AF900"/>
    <mergeCell ref="AG899:AG900"/>
    <mergeCell ref="L891:L892"/>
    <mergeCell ref="M891:M892"/>
    <mergeCell ref="X891:X898"/>
    <mergeCell ref="AF609:AF614"/>
    <mergeCell ref="AG609:AG614"/>
    <mergeCell ref="AE611:AE612"/>
    <mergeCell ref="AE613:AE614"/>
    <mergeCell ref="AB609:AB614"/>
    <mergeCell ref="J609:J614"/>
    <mergeCell ref="K609:K614"/>
    <mergeCell ref="L609:L610"/>
    <mergeCell ref="M619:M620"/>
    <mergeCell ref="AE617:AE618"/>
    <mergeCell ref="AF617:AF618"/>
    <mergeCell ref="AG617:AG618"/>
    <mergeCell ref="AE609:AE610"/>
    <mergeCell ref="AG615:AG616"/>
    <mergeCell ref="AE615:AE616"/>
    <mergeCell ref="AF615:AF616"/>
    <mergeCell ref="L615:L616"/>
    <mergeCell ref="M615:M616"/>
    <mergeCell ref="L611:L612"/>
    <mergeCell ref="M611:M612"/>
    <mergeCell ref="L613:L614"/>
    <mergeCell ref="AG619:AG620"/>
    <mergeCell ref="AE619:AE620"/>
    <mergeCell ref="AF619:AF620"/>
    <mergeCell ref="C653:C658"/>
    <mergeCell ref="D653:D658"/>
    <mergeCell ref="E653:E658"/>
    <mergeCell ref="F653:F658"/>
    <mergeCell ref="G653:G658"/>
    <mergeCell ref="I667:I674"/>
    <mergeCell ref="J667:J674"/>
    <mergeCell ref="K667:K674"/>
    <mergeCell ref="C667:C674"/>
    <mergeCell ref="D667:D674"/>
    <mergeCell ref="E667:E674"/>
    <mergeCell ref="F667:F674"/>
    <mergeCell ref="G667:G674"/>
    <mergeCell ref="H667:H674"/>
    <mergeCell ref="H659:H666"/>
    <mergeCell ref="C647:C652"/>
    <mergeCell ref="D647:D652"/>
    <mergeCell ref="E647:E652"/>
    <mergeCell ref="F647:F652"/>
    <mergeCell ref="G647:G652"/>
    <mergeCell ref="H647:H652"/>
    <mergeCell ref="I659:I666"/>
    <mergeCell ref="J659:J666"/>
    <mergeCell ref="K659:K666"/>
    <mergeCell ref="C659:C666"/>
    <mergeCell ref="D659:D666"/>
    <mergeCell ref="E659:E666"/>
    <mergeCell ref="F659:F666"/>
    <mergeCell ref="G659:G666"/>
    <mergeCell ref="I647:I652"/>
    <mergeCell ref="J647:J652"/>
    <mergeCell ref="K647:K652"/>
    <mergeCell ref="F675:F682"/>
    <mergeCell ref="G675:G682"/>
    <mergeCell ref="H675:H682"/>
    <mergeCell ref="I675:I682"/>
    <mergeCell ref="J675:J682"/>
    <mergeCell ref="K675:K682"/>
    <mergeCell ref="H683:H688"/>
    <mergeCell ref="I653:I658"/>
    <mergeCell ref="H701:H708"/>
    <mergeCell ref="I701:I708"/>
    <mergeCell ref="J701:J708"/>
    <mergeCell ref="K701:K708"/>
    <mergeCell ref="H591:H592"/>
    <mergeCell ref="I591:I592"/>
    <mergeCell ref="J591:J592"/>
    <mergeCell ref="K591:K592"/>
    <mergeCell ref="L591:L592"/>
    <mergeCell ref="L659:L660"/>
    <mergeCell ref="H653:H658"/>
    <mergeCell ref="L655:L656"/>
    <mergeCell ref="L641:L642"/>
    <mergeCell ref="AB683:AB688"/>
    <mergeCell ref="I683:I688"/>
    <mergeCell ref="J683:J688"/>
    <mergeCell ref="K683:K688"/>
    <mergeCell ref="X683:X688"/>
    <mergeCell ref="Y683:Y688"/>
    <mergeCell ref="Z683:Z688"/>
    <mergeCell ref="K259:K260"/>
    <mergeCell ref="X259:X260"/>
    <mergeCell ref="Y259:Y260"/>
    <mergeCell ref="K291:K298"/>
    <mergeCell ref="H355:H362"/>
    <mergeCell ref="L345:L346"/>
    <mergeCell ref="K317:K328"/>
    <mergeCell ref="X317:X328"/>
    <mergeCell ref="Y317:Y328"/>
    <mergeCell ref="Z317:Z328"/>
    <mergeCell ref="K355:K362"/>
    <mergeCell ref="X355:X362"/>
    <mergeCell ref="Y355:Y362"/>
    <mergeCell ref="Z355:Z362"/>
    <mergeCell ref="K333:K334"/>
    <mergeCell ref="AB487:AB488"/>
    <mergeCell ref="M585:M586"/>
    <mergeCell ref="X585:X586"/>
    <mergeCell ref="Y291:Y298"/>
    <mergeCell ref="M659:M660"/>
    <mergeCell ref="X659:X666"/>
    <mergeCell ref="M655:M656"/>
    <mergeCell ref="M657:M658"/>
    <mergeCell ref="M621:M622"/>
    <mergeCell ref="Y667:Y674"/>
    <mergeCell ref="C261:C302"/>
    <mergeCell ref="D261:D302"/>
    <mergeCell ref="E261:E302"/>
    <mergeCell ref="F261:F302"/>
    <mergeCell ref="G261:G266"/>
    <mergeCell ref="H261:H266"/>
    <mergeCell ref="G299:G302"/>
    <mergeCell ref="H299:H302"/>
    <mergeCell ref="L297:L298"/>
    <mergeCell ref="M297:M298"/>
    <mergeCell ref="J261:J266"/>
    <mergeCell ref="K261:K266"/>
    <mergeCell ref="M265:M266"/>
    <mergeCell ref="X261:X266"/>
    <mergeCell ref="I299:I302"/>
    <mergeCell ref="J299:J302"/>
    <mergeCell ref="K299:K302"/>
    <mergeCell ref="L273:L274"/>
    <mergeCell ref="L275:L276"/>
    <mergeCell ref="L277:L278"/>
    <mergeCell ref="L279:L280"/>
    <mergeCell ref="L281:L282"/>
    <mergeCell ref="L283:L284"/>
    <mergeCell ref="M287:M288"/>
    <mergeCell ref="M289:M290"/>
    <mergeCell ref="K267:K290"/>
    <mergeCell ref="X267:X290"/>
    <mergeCell ref="X291:X298"/>
    <mergeCell ref="J267:J290"/>
    <mergeCell ref="G267:G290"/>
    <mergeCell ref="B587:B740"/>
    <mergeCell ref="A587:A740"/>
    <mergeCell ref="AC221:AC412"/>
    <mergeCell ref="C251:C260"/>
    <mergeCell ref="D251:D260"/>
    <mergeCell ref="E251:E260"/>
    <mergeCell ref="F251:F260"/>
    <mergeCell ref="J251:J254"/>
    <mergeCell ref="G259:G260"/>
    <mergeCell ref="Y737:Y740"/>
    <mergeCell ref="Z737:Z740"/>
    <mergeCell ref="AA737:AA740"/>
    <mergeCell ref="AB737:AB740"/>
    <mergeCell ref="I737:I740"/>
    <mergeCell ref="J737:J740"/>
    <mergeCell ref="K737:K740"/>
    <mergeCell ref="L737:L738"/>
    <mergeCell ref="M737:M738"/>
    <mergeCell ref="X737:X740"/>
    <mergeCell ref="L739:L740"/>
    <mergeCell ref="M739:M740"/>
    <mergeCell ref="C737:C740"/>
    <mergeCell ref="D737:D740"/>
    <mergeCell ref="E737:E740"/>
    <mergeCell ref="F737:F740"/>
    <mergeCell ref="G291:G298"/>
    <mergeCell ref="H291:H298"/>
    <mergeCell ref="I291:I298"/>
    <mergeCell ref="J291:J298"/>
    <mergeCell ref="K313:K316"/>
    <mergeCell ref="I259:I260"/>
    <mergeCell ref="J259:J260"/>
    <mergeCell ref="C303:C316"/>
    <mergeCell ref="D303:D316"/>
    <mergeCell ref="M317:M318"/>
    <mergeCell ref="J313:J316"/>
    <mergeCell ref="E309:E316"/>
    <mergeCell ref="F309:F316"/>
    <mergeCell ref="G309:G312"/>
    <mergeCell ref="H309:H312"/>
    <mergeCell ref="I309:I312"/>
    <mergeCell ref="J309:J312"/>
    <mergeCell ref="K309:K312"/>
    <mergeCell ref="X303:X306"/>
    <mergeCell ref="G307:G308"/>
    <mergeCell ref="H307:H308"/>
    <mergeCell ref="I307:I308"/>
    <mergeCell ref="J307:J308"/>
    <mergeCell ref="K307:K308"/>
    <mergeCell ref="E303:E308"/>
    <mergeCell ref="F303:F308"/>
    <mergeCell ref="G303:G306"/>
    <mergeCell ref="H303:H306"/>
    <mergeCell ref="G313:G316"/>
    <mergeCell ref="H313:H316"/>
    <mergeCell ref="L313:L314"/>
    <mergeCell ref="M313:M314"/>
    <mergeCell ref="I313:I316"/>
    <mergeCell ref="I303:I306"/>
    <mergeCell ref="J303:J306"/>
    <mergeCell ref="K303:K306"/>
    <mergeCell ref="M311:M312"/>
    <mergeCell ref="I317:I328"/>
    <mergeCell ref="J317:J328"/>
    <mergeCell ref="C317:C334"/>
    <mergeCell ref="D317:D334"/>
    <mergeCell ref="E317:E334"/>
    <mergeCell ref="F317:F334"/>
    <mergeCell ref="G317:G328"/>
    <mergeCell ref="H317:H328"/>
    <mergeCell ref="G329:G332"/>
    <mergeCell ref="H329:H332"/>
    <mergeCell ref="G333:G334"/>
    <mergeCell ref="H333:H334"/>
    <mergeCell ref="C363:C398"/>
    <mergeCell ref="D363:D398"/>
    <mergeCell ref="F363:F378"/>
    <mergeCell ref="G363:G378"/>
    <mergeCell ref="H363:H378"/>
    <mergeCell ref="I363:I378"/>
    <mergeCell ref="J363:J378"/>
    <mergeCell ref="I355:I362"/>
    <mergeCell ref="J355:J362"/>
    <mergeCell ref="I333:I334"/>
    <mergeCell ref="J333:J334"/>
    <mergeCell ref="AD399:AD400"/>
    <mergeCell ref="I395:I398"/>
    <mergeCell ref="J395:J398"/>
    <mergeCell ref="K395:K398"/>
    <mergeCell ref="E395:E398"/>
    <mergeCell ref="F395:F398"/>
    <mergeCell ref="G395:G398"/>
    <mergeCell ref="H395:H398"/>
    <mergeCell ref="AD377:AD378"/>
    <mergeCell ref="Z399:Z400"/>
    <mergeCell ref="G387:G394"/>
    <mergeCell ref="C335:C362"/>
    <mergeCell ref="D335:D362"/>
    <mergeCell ref="E335:E362"/>
    <mergeCell ref="F335:F362"/>
    <mergeCell ref="G335:G346"/>
    <mergeCell ref="H387:H394"/>
    <mergeCell ref="I387:I394"/>
    <mergeCell ref="J387:J394"/>
    <mergeCell ref="X379:X386"/>
    <mergeCell ref="G379:G386"/>
    <mergeCell ref="H379:H386"/>
    <mergeCell ref="I379:I386"/>
    <mergeCell ref="J379:J386"/>
    <mergeCell ref="K379:K386"/>
    <mergeCell ref="L379:L380"/>
    <mergeCell ref="M379:M380"/>
    <mergeCell ref="L381:L382"/>
    <mergeCell ref="M381:M382"/>
    <mergeCell ref="L383:L384"/>
    <mergeCell ref="M383:M384"/>
    <mergeCell ref="AD337:AD338"/>
    <mergeCell ref="D161:D162"/>
    <mergeCell ref="E161:E162"/>
    <mergeCell ref="F161:F162"/>
    <mergeCell ref="G161:G162"/>
    <mergeCell ref="H161:H162"/>
    <mergeCell ref="I161:I162"/>
    <mergeCell ref="AB403:AB404"/>
    <mergeCell ref="AD403:AD404"/>
    <mergeCell ref="C405:C412"/>
    <mergeCell ref="D405:D412"/>
    <mergeCell ref="E405:E412"/>
    <mergeCell ref="F405:F412"/>
    <mergeCell ref="G405:G412"/>
    <mergeCell ref="H405:H412"/>
    <mergeCell ref="I405:I412"/>
    <mergeCell ref="J405:J412"/>
    <mergeCell ref="X219:X220"/>
    <mergeCell ref="C219:C220"/>
    <mergeCell ref="D219:D220"/>
    <mergeCell ref="E219:E220"/>
    <mergeCell ref="F219:F220"/>
    <mergeCell ref="G219:G220"/>
    <mergeCell ref="H219:H220"/>
    <mergeCell ref="I399:I400"/>
    <mergeCell ref="J399:J400"/>
    <mergeCell ref="K399:K400"/>
    <mergeCell ref="X399:X400"/>
    <mergeCell ref="Y399:Y400"/>
    <mergeCell ref="D399:D404"/>
    <mergeCell ref="E399:E404"/>
    <mergeCell ref="F399:F404"/>
    <mergeCell ref="M285:M286"/>
    <mergeCell ref="AF413:AF414"/>
    <mergeCell ref="AG413:AG414"/>
    <mergeCell ref="B221:B414"/>
    <mergeCell ref="C487:C488"/>
    <mergeCell ref="D487:D488"/>
    <mergeCell ref="E487:E488"/>
    <mergeCell ref="F487:F488"/>
    <mergeCell ref="G487:G488"/>
    <mergeCell ref="H487:H488"/>
    <mergeCell ref="I487:I488"/>
    <mergeCell ref="X413:X414"/>
    <mergeCell ref="Y413:Y414"/>
    <mergeCell ref="Z413:Z414"/>
    <mergeCell ref="AA413:AA414"/>
    <mergeCell ref="AB413:AB414"/>
    <mergeCell ref="AE413:AE414"/>
    <mergeCell ref="X403:X404"/>
    <mergeCell ref="C413:C414"/>
    <mergeCell ref="D413:D414"/>
    <mergeCell ref="E413:E414"/>
    <mergeCell ref="F413:F414"/>
    <mergeCell ref="G413:G414"/>
    <mergeCell ref="H413:H414"/>
    <mergeCell ref="I413:I414"/>
    <mergeCell ref="J413:J414"/>
    <mergeCell ref="K413:K414"/>
    <mergeCell ref="AB399:AB400"/>
    <mergeCell ref="AD409:AD410"/>
    <mergeCell ref="AD411:AD412"/>
    <mergeCell ref="C399:C404"/>
    <mergeCell ref="G399:G400"/>
    <mergeCell ref="H399:H400"/>
    <mergeCell ref="AB719:AB722"/>
    <mergeCell ref="G643:G646"/>
    <mergeCell ref="Z593:Z596"/>
    <mergeCell ref="K597:K604"/>
    <mergeCell ref="G615:G622"/>
    <mergeCell ref="H615:H622"/>
    <mergeCell ref="I615:I622"/>
    <mergeCell ref="J627:J634"/>
    <mergeCell ref="K627:K634"/>
    <mergeCell ref="G609:G614"/>
    <mergeCell ref="H609:H614"/>
    <mergeCell ref="I609:I614"/>
    <mergeCell ref="G587:G590"/>
    <mergeCell ref="Y593:Y596"/>
    <mergeCell ref="I627:I634"/>
    <mergeCell ref="G697:G700"/>
    <mergeCell ref="H697:H700"/>
    <mergeCell ref="Y689:Y696"/>
    <mergeCell ref="Z689:Z696"/>
    <mergeCell ref="AA689:AA696"/>
    <mergeCell ref="AB689:AB696"/>
    <mergeCell ref="G689:G696"/>
    <mergeCell ref="J653:J658"/>
    <mergeCell ref="K653:K658"/>
    <mergeCell ref="X653:X658"/>
    <mergeCell ref="Y701:Y708"/>
    <mergeCell ref="Z701:Z708"/>
    <mergeCell ref="AA701:AA708"/>
    <mergeCell ref="AB701:AB708"/>
    <mergeCell ref="G701:G708"/>
    <mergeCell ref="L701:L702"/>
    <mergeCell ref="H689:H696"/>
    <mergeCell ref="AF487:AF488"/>
    <mergeCell ref="AG487:AG488"/>
    <mergeCell ref="AD487:AD488"/>
    <mergeCell ref="J487:J488"/>
    <mergeCell ref="K487:K488"/>
    <mergeCell ref="L487:L488"/>
    <mergeCell ref="M487:M488"/>
    <mergeCell ref="X487:X488"/>
    <mergeCell ref="Y487:Y488"/>
    <mergeCell ref="G729:G736"/>
    <mergeCell ref="H729:H736"/>
    <mergeCell ref="G719:G722"/>
    <mergeCell ref="H719:H722"/>
    <mergeCell ref="I719:I722"/>
    <mergeCell ref="J719:J722"/>
    <mergeCell ref="K719:K722"/>
    <mergeCell ref="X719:X722"/>
    <mergeCell ref="Y697:Y700"/>
    <mergeCell ref="Z697:Z700"/>
    <mergeCell ref="AA697:AA700"/>
    <mergeCell ref="AB697:AB700"/>
    <mergeCell ref="Y585:Y586"/>
    <mergeCell ref="Z585:Z586"/>
    <mergeCell ref="AA585:AA586"/>
    <mergeCell ref="AB585:AB586"/>
    <mergeCell ref="AD585:AD586"/>
    <mergeCell ref="AE585:AE586"/>
    <mergeCell ref="I585:I586"/>
    <mergeCell ref="J585:J586"/>
    <mergeCell ref="K585:K586"/>
    <mergeCell ref="L585:L586"/>
    <mergeCell ref="Z487:Z488"/>
    <mergeCell ref="AG749:AG750"/>
    <mergeCell ref="G899:G900"/>
    <mergeCell ref="H899:H900"/>
    <mergeCell ref="I899:I900"/>
    <mergeCell ref="J899:J900"/>
    <mergeCell ref="AF585:AF586"/>
    <mergeCell ref="AG585:AG586"/>
    <mergeCell ref="AF749:AF750"/>
    <mergeCell ref="Y729:Y736"/>
    <mergeCell ref="Z729:Z736"/>
    <mergeCell ref="AA729:AA736"/>
    <mergeCell ref="AB729:AB736"/>
    <mergeCell ref="I729:I736"/>
    <mergeCell ref="J729:J736"/>
    <mergeCell ref="K729:K736"/>
    <mergeCell ref="L729:L730"/>
    <mergeCell ref="M729:M730"/>
    <mergeCell ref="X729:X736"/>
    <mergeCell ref="AD749:AD750"/>
    <mergeCell ref="H749:H750"/>
    <mergeCell ref="I749:I750"/>
    <mergeCell ref="J749:J750"/>
    <mergeCell ref="G737:G740"/>
    <mergeCell ref="H737:H740"/>
    <mergeCell ref="L731:L732"/>
    <mergeCell ref="M731:M732"/>
    <mergeCell ref="L735:L736"/>
    <mergeCell ref="I709:I718"/>
    <mergeCell ref="J709:J718"/>
    <mergeCell ref="H709:H718"/>
    <mergeCell ref="L733:L734"/>
    <mergeCell ref="M733:M734"/>
    <mergeCell ref="C585:C586"/>
    <mergeCell ref="D585:D586"/>
    <mergeCell ref="E585:E586"/>
    <mergeCell ref="F585:F586"/>
    <mergeCell ref="G585:G586"/>
    <mergeCell ref="H585:H586"/>
    <mergeCell ref="M735:M736"/>
    <mergeCell ref="C701:C728"/>
    <mergeCell ref="D701:D728"/>
    <mergeCell ref="E701:E728"/>
    <mergeCell ref="F701:F728"/>
    <mergeCell ref="C729:C736"/>
    <mergeCell ref="D729:D736"/>
    <mergeCell ref="E729:E736"/>
    <mergeCell ref="F729:F736"/>
    <mergeCell ref="C697:C700"/>
    <mergeCell ref="D697:D700"/>
    <mergeCell ref="E697:E700"/>
    <mergeCell ref="F697:F700"/>
    <mergeCell ref="K709:K718"/>
    <mergeCell ref="G709:G718"/>
    <mergeCell ref="I689:I696"/>
    <mergeCell ref="J689:J696"/>
    <mergeCell ref="K689:K696"/>
    <mergeCell ref="C683:C688"/>
    <mergeCell ref="D683:D688"/>
    <mergeCell ref="E683:E688"/>
    <mergeCell ref="F683:F688"/>
    <mergeCell ref="G683:G688"/>
    <mergeCell ref="C675:C682"/>
    <mergeCell ref="D675:D682"/>
    <mergeCell ref="E675:E682"/>
    <mergeCell ref="L877:L878"/>
    <mergeCell ref="M877:M878"/>
    <mergeCell ref="K885:K888"/>
    <mergeCell ref="Y883:Y884"/>
    <mergeCell ref="Z883:Z884"/>
    <mergeCell ref="AA883:AA884"/>
    <mergeCell ref="AB883:AB884"/>
    <mergeCell ref="M863:M864"/>
    <mergeCell ref="L839:L840"/>
    <mergeCell ref="K749:K750"/>
    <mergeCell ref="L749:L750"/>
    <mergeCell ref="M749:M750"/>
    <mergeCell ref="X749:X750"/>
    <mergeCell ref="Y749:Y750"/>
    <mergeCell ref="Z749:Z750"/>
    <mergeCell ref="M839:M840"/>
    <mergeCell ref="J821:J832"/>
    <mergeCell ref="K821:K832"/>
    <mergeCell ref="J771:J778"/>
    <mergeCell ref="K771:K778"/>
    <mergeCell ref="L771:L772"/>
    <mergeCell ref="M771:M772"/>
    <mergeCell ref="X771:X778"/>
    <mergeCell ref="J793:J798"/>
    <mergeCell ref="K793:K798"/>
    <mergeCell ref="L793:L794"/>
    <mergeCell ref="M793:M794"/>
    <mergeCell ref="K805:K814"/>
    <mergeCell ref="L805:L806"/>
    <mergeCell ref="M805:M806"/>
    <mergeCell ref="AB799:AB804"/>
    <mergeCell ref="AA805:AA814"/>
    <mergeCell ref="AB749:AB750"/>
    <mergeCell ref="L763:L764"/>
    <mergeCell ref="M763:M764"/>
    <mergeCell ref="X763:X770"/>
    <mergeCell ref="Y763:Y770"/>
    <mergeCell ref="Z763:Z770"/>
    <mergeCell ref="L769:L770"/>
    <mergeCell ref="M769:M770"/>
    <mergeCell ref="G763:G770"/>
    <mergeCell ref="H763:H770"/>
    <mergeCell ref="I763:I770"/>
    <mergeCell ref="J763:J770"/>
    <mergeCell ref="L757:L758"/>
    <mergeCell ref="M757:M758"/>
    <mergeCell ref="L761:L762"/>
    <mergeCell ref="M761:M762"/>
    <mergeCell ref="K899:K900"/>
    <mergeCell ref="L899:L900"/>
    <mergeCell ref="M899:M900"/>
    <mergeCell ref="X899:X900"/>
    <mergeCell ref="Y899:Y900"/>
    <mergeCell ref="Z899:Z900"/>
    <mergeCell ref="I891:I898"/>
    <mergeCell ref="J891:J898"/>
    <mergeCell ref="K891:K898"/>
    <mergeCell ref="AB885:AB888"/>
    <mergeCell ref="I869:I878"/>
    <mergeCell ref="J869:J878"/>
    <mergeCell ref="K869:K878"/>
    <mergeCell ref="L869:L870"/>
    <mergeCell ref="M869:M870"/>
    <mergeCell ref="X869:X878"/>
    <mergeCell ref="C751:C762"/>
    <mergeCell ref="D751:D762"/>
    <mergeCell ref="E751:E762"/>
    <mergeCell ref="C763:C770"/>
    <mergeCell ref="D763:D770"/>
    <mergeCell ref="E763:E770"/>
    <mergeCell ref="G751:G762"/>
    <mergeCell ref="H751:H762"/>
    <mergeCell ref="I751:I762"/>
    <mergeCell ref="J751:J762"/>
    <mergeCell ref="K751:K762"/>
    <mergeCell ref="L821:L822"/>
    <mergeCell ref="M821:M822"/>
    <mergeCell ref="I815:I816"/>
    <mergeCell ref="J815:J816"/>
    <mergeCell ref="K815:K816"/>
    <mergeCell ref="L815:L816"/>
    <mergeCell ref="F751:F770"/>
    <mergeCell ref="M765:M766"/>
    <mergeCell ref="L767:L768"/>
    <mergeCell ref="M767:M768"/>
    <mergeCell ref="K763:K770"/>
    <mergeCell ref="H793:H798"/>
    <mergeCell ref="I793:I798"/>
    <mergeCell ref="L765:L766"/>
    <mergeCell ref="I771:I778"/>
    <mergeCell ref="AE805:AE806"/>
    <mergeCell ref="M815:M816"/>
    <mergeCell ref="X815:X816"/>
    <mergeCell ref="Y815:Y816"/>
    <mergeCell ref="G815:G816"/>
    <mergeCell ref="H815:H816"/>
    <mergeCell ref="Z815:Z816"/>
    <mergeCell ref="AA815:AA816"/>
    <mergeCell ref="AB815:AB816"/>
    <mergeCell ref="L385:L386"/>
    <mergeCell ref="M385:M386"/>
    <mergeCell ref="G347:G354"/>
    <mergeCell ref="H347:H354"/>
    <mergeCell ref="I347:I354"/>
    <mergeCell ref="J347:J354"/>
    <mergeCell ref="K347:K354"/>
    <mergeCell ref="H335:H346"/>
    <mergeCell ref="I335:I346"/>
    <mergeCell ref="J335:J346"/>
    <mergeCell ref="K335:K346"/>
    <mergeCell ref="G355:G362"/>
    <mergeCell ref="AE749:AE750"/>
    <mergeCell ref="AD805:AD814"/>
    <mergeCell ref="X799:X804"/>
    <mergeCell ref="Y799:Y804"/>
    <mergeCell ref="Z799:Z804"/>
    <mergeCell ref="AA799:AA804"/>
    <mergeCell ref="AD701:AD740"/>
    <mergeCell ref="AE757:AE758"/>
    <mergeCell ref="AA749:AA750"/>
    <mergeCell ref="AE487:AE488"/>
    <mergeCell ref="AA487:AA488"/>
    <mergeCell ref="L727:L728"/>
    <mergeCell ref="M727:M728"/>
    <mergeCell ref="Y719:Y722"/>
    <mergeCell ref="K387:K394"/>
    <mergeCell ref="L387:L388"/>
    <mergeCell ref="M387:M388"/>
    <mergeCell ref="L389:L390"/>
    <mergeCell ref="M389:M390"/>
    <mergeCell ref="L391:L392"/>
    <mergeCell ref="M391:M392"/>
    <mergeCell ref="L393:L394"/>
    <mergeCell ref="M393:M394"/>
    <mergeCell ref="G401:G404"/>
    <mergeCell ref="H401:H404"/>
    <mergeCell ref="I401:I404"/>
    <mergeCell ref="J401:J404"/>
    <mergeCell ref="K401:K404"/>
    <mergeCell ref="L401:L402"/>
    <mergeCell ref="M401:M402"/>
    <mergeCell ref="X689:X696"/>
    <mergeCell ref="M641:M642"/>
    <mergeCell ref="J563:J570"/>
    <mergeCell ref="K563:K570"/>
    <mergeCell ref="L563:L564"/>
    <mergeCell ref="G551:G556"/>
    <mergeCell ref="H551:H556"/>
    <mergeCell ref="I551:I556"/>
    <mergeCell ref="J551:J556"/>
    <mergeCell ref="K551:K556"/>
    <mergeCell ref="L551:L552"/>
    <mergeCell ref="M551:M552"/>
    <mergeCell ref="X551:X556"/>
    <mergeCell ref="Z291:Z298"/>
    <mergeCell ref="AA291:AA298"/>
    <mergeCell ref="AB291:AB298"/>
    <mergeCell ref="X387:X394"/>
    <mergeCell ref="Y387:Y394"/>
    <mergeCell ref="Z387:Z394"/>
    <mergeCell ref="AA387:AA394"/>
    <mergeCell ref="AB387:AB394"/>
    <mergeCell ref="Y379:Y386"/>
    <mergeCell ref="Z379:Z386"/>
    <mergeCell ref="AA379:AA386"/>
    <mergeCell ref="AB379:AB386"/>
    <mergeCell ref="X347:X354"/>
    <mergeCell ref="Y347:Y354"/>
    <mergeCell ref="AB333:AB334"/>
    <mergeCell ref="X333:X334"/>
    <mergeCell ref="Y333:Y334"/>
    <mergeCell ref="Z333:Z334"/>
  </mergeCells>
  <conditionalFormatting sqref="AF111:AH111">
    <cfRule type="iconSet" priority="170">
      <iconSet iconSet="3Symbols">
        <cfvo type="percent" val="0"/>
        <cfvo type="percent" val="33"/>
        <cfvo type="percent" val="67"/>
      </iconSet>
    </cfRule>
  </conditionalFormatting>
  <conditionalFormatting sqref="AF119:AG119">
    <cfRule type="iconSet" priority="169">
      <iconSet iconSet="3Symbols">
        <cfvo type="percent" val="0"/>
        <cfvo type="percent" val="33"/>
        <cfvo type="percent" val="67"/>
      </iconSet>
    </cfRule>
  </conditionalFormatting>
  <conditionalFormatting sqref="AG153">
    <cfRule type="iconSet" priority="168">
      <iconSet iconSet="3Symbols">
        <cfvo type="percent" val="0"/>
        <cfvo type="percent" val="33"/>
        <cfvo type="percent" val="67"/>
      </iconSet>
    </cfRule>
  </conditionalFormatting>
  <conditionalFormatting sqref="AG145">
    <cfRule type="iconSet" priority="167">
      <iconSet iconSet="3Symbols">
        <cfvo type="percent" val="0"/>
        <cfvo type="percent" val="33"/>
        <cfvo type="percent" val="67"/>
      </iconSet>
    </cfRule>
  </conditionalFormatting>
  <conditionalFormatting sqref="AC111">
    <cfRule type="colorScale" priority="171">
      <colorScale>
        <cfvo type="percent" val="45"/>
        <cfvo type="percent" val="85"/>
        <cfvo type="percent" val="100"/>
        <color rgb="FFF8696B"/>
        <color rgb="FFFFEB84"/>
        <color rgb="FF63BE7B"/>
      </colorScale>
    </cfRule>
    <cfRule type="colorScale" priority="172">
      <colorScale>
        <cfvo type="num" val="45"/>
        <cfvo type="num" val="85"/>
        <cfvo type="num" val="100"/>
        <color rgb="FFF8696B"/>
        <color rgb="FFFFEB84"/>
        <color rgb="FF63BE7B"/>
      </colorScale>
    </cfRule>
    <cfRule type="colorScale" priority="173">
      <colorScale>
        <cfvo type="num" val="0"/>
        <cfvo type="num" val="0"/>
        <cfvo type="num" val="85"/>
        <color rgb="FFF8696B"/>
        <color rgb="FFFFEB84"/>
        <color rgb="FF63BE7B"/>
      </colorScale>
    </cfRule>
  </conditionalFormatting>
  <conditionalFormatting sqref="AC163">
    <cfRule type="colorScale" priority="164">
      <colorScale>
        <cfvo type="percent" val="45"/>
        <cfvo type="percent" val="85"/>
        <cfvo type="percent" val="100"/>
        <color rgb="FFF8696B"/>
        <color rgb="FFFFEB84"/>
        <color rgb="FF63BE7B"/>
      </colorScale>
    </cfRule>
    <cfRule type="colorScale" priority="165">
      <colorScale>
        <cfvo type="num" val="45"/>
        <cfvo type="num" val="85"/>
        <cfvo type="num" val="100"/>
        <color rgb="FFF8696B"/>
        <color rgb="FFFFEB84"/>
        <color rgb="FF63BE7B"/>
      </colorScale>
    </cfRule>
    <cfRule type="colorScale" priority="166">
      <colorScale>
        <cfvo type="num" val="0"/>
        <cfvo type="num" val="0"/>
        <cfvo type="num" val="85"/>
        <color rgb="FFF8696B"/>
        <color rgb="FFFFEB84"/>
        <color rgb="FF63BE7B"/>
      </colorScale>
    </cfRule>
  </conditionalFormatting>
  <conditionalFormatting sqref="AC415">
    <cfRule type="colorScale" priority="161">
      <colorScale>
        <cfvo type="percent" val="45"/>
        <cfvo type="percent" val="85"/>
        <cfvo type="percent" val="100"/>
        <color rgb="FFF8696B"/>
        <color rgb="FFFFEB84"/>
        <color rgb="FF63BE7B"/>
      </colorScale>
    </cfRule>
    <cfRule type="colorScale" priority="162">
      <colorScale>
        <cfvo type="num" val="45"/>
        <cfvo type="num" val="85"/>
        <cfvo type="num" val="100"/>
        <color rgb="FFF8696B"/>
        <color rgb="FFFFEB84"/>
        <color rgb="FF63BE7B"/>
      </colorScale>
    </cfRule>
    <cfRule type="colorScale" priority="163">
      <colorScale>
        <cfvo type="num" val="0"/>
        <cfvo type="num" val="0"/>
        <cfvo type="num" val="85"/>
        <color rgb="FFF8696B"/>
        <color rgb="FFFFEB84"/>
        <color rgb="FF63BE7B"/>
      </colorScale>
    </cfRule>
  </conditionalFormatting>
  <conditionalFormatting sqref="AF431:AG431 AF415:AG415">
    <cfRule type="iconSet" priority="160">
      <iconSet iconSet="3Symbols">
        <cfvo type="percent" val="0"/>
        <cfvo type="percent" val="33"/>
        <cfvo type="percent" val="67"/>
      </iconSet>
    </cfRule>
  </conditionalFormatting>
  <conditionalFormatting sqref="AF457 AF449 AF435 AF441:AG441 AH415">
    <cfRule type="iconSet" priority="159">
      <iconSet iconSet="3Symbols">
        <cfvo type="percent" val="0"/>
        <cfvo type="percent" val="33"/>
        <cfvo type="percent" val="67"/>
      </iconSet>
    </cfRule>
  </conditionalFormatting>
  <conditionalFormatting sqref="AF659:AG659 AF597 AF593 AF615:AG615 AF609:AG609 AF605:AG605 AF639:AG639 AF635:AG635 AF627:AG627 AF651:AG651 AF645:AG645 AF587:AH587">
    <cfRule type="iconSet" priority="157">
      <iconSet iconSet="3Symbols">
        <cfvo type="percent" val="0"/>
        <cfvo type="percent" val="33"/>
        <cfvo type="percent" val="67"/>
      </iconSet>
    </cfRule>
  </conditionalFormatting>
  <conditionalFormatting sqref="AF623:AG623">
    <cfRule type="iconSet" priority="156">
      <iconSet iconSet="3Symbols">
        <cfvo type="percent" val="0"/>
        <cfvo type="percent" val="33"/>
        <cfvo type="percent" val="67"/>
      </iconSet>
    </cfRule>
  </conditionalFormatting>
  <conditionalFormatting sqref="AF667:AG667 AF675:AG675">
    <cfRule type="iconSet" priority="155">
      <iconSet iconSet="3Symbols">
        <cfvo type="percent" val="0"/>
        <cfvo type="percent" val="33"/>
        <cfvo type="percent" val="67"/>
      </iconSet>
    </cfRule>
  </conditionalFormatting>
  <conditionalFormatting sqref="AF681:AG681">
    <cfRule type="iconSet" priority="154">
      <iconSet iconSet="3Symbols">
        <cfvo type="percent" val="0"/>
        <cfvo type="percent" val="33"/>
        <cfvo type="percent" val="67"/>
      </iconSet>
    </cfRule>
  </conditionalFormatting>
  <conditionalFormatting sqref="AF693:AG693">
    <cfRule type="iconSet" priority="153">
      <iconSet iconSet="3Symbols">
        <cfvo type="percent" val="0"/>
        <cfvo type="percent" val="33"/>
        <cfvo type="percent" val="67"/>
      </iconSet>
    </cfRule>
  </conditionalFormatting>
  <conditionalFormatting sqref="AF715:AG715 AF689:AG689">
    <cfRule type="iconSet" priority="158">
      <iconSet iconSet="3Symbols">
        <cfvo type="percent" val="0"/>
        <cfvo type="percent" val="33"/>
        <cfvo type="percent" val="67"/>
      </iconSet>
    </cfRule>
  </conditionalFormatting>
  <conditionalFormatting sqref="AF251 AF221:AH221">
    <cfRule type="iconSet" priority="151">
      <iconSet iconSet="3Symbols">
        <cfvo type="percent" val="0"/>
        <cfvo type="percent" val="33"/>
        <cfvo type="percent" val="67"/>
      </iconSet>
    </cfRule>
  </conditionalFormatting>
  <conditionalFormatting sqref="AF361:AG361 AF331 AF311 AF305 AF301:AG301 AF259 AF265:AG265">
    <cfRule type="iconSet" priority="150">
      <iconSet iconSet="3Symbols">
        <cfvo type="percent" val="0"/>
        <cfvo type="percent" val="33"/>
        <cfvo type="percent" val="67"/>
      </iconSet>
    </cfRule>
  </conditionalFormatting>
  <conditionalFormatting sqref="AF399:AG399">
    <cfRule type="iconSet" priority="149">
      <iconSet iconSet="3Symbols">
        <cfvo type="percent" val="0"/>
        <cfvo type="percent" val="33"/>
        <cfvo type="percent" val="67"/>
      </iconSet>
    </cfRule>
  </conditionalFormatting>
  <conditionalFormatting sqref="AF233:AG233">
    <cfRule type="iconSet" priority="148">
      <iconSet iconSet="3Symbols">
        <cfvo type="percent" val="0"/>
        <cfvo type="percent" val="33"/>
        <cfvo type="percent" val="67"/>
      </iconSet>
    </cfRule>
  </conditionalFormatting>
  <conditionalFormatting sqref="AF271">
    <cfRule type="iconSet" priority="147">
      <iconSet iconSet="3Symbols">
        <cfvo type="percent" val="0"/>
        <cfvo type="percent" val="33"/>
        <cfvo type="percent" val="67"/>
      </iconSet>
    </cfRule>
  </conditionalFormatting>
  <conditionalFormatting sqref="AF297">
    <cfRule type="iconSet" priority="146">
      <iconSet iconSet="3Symbols">
        <cfvo type="percent" val="0"/>
        <cfvo type="percent" val="33"/>
        <cfvo type="percent" val="67"/>
      </iconSet>
    </cfRule>
  </conditionalFormatting>
  <conditionalFormatting sqref="AF315:AG315">
    <cfRule type="iconSet" priority="145">
      <iconSet iconSet="3Symbols">
        <cfvo type="percent" val="0"/>
        <cfvo type="percent" val="33"/>
        <cfvo type="percent" val="67"/>
      </iconSet>
    </cfRule>
  </conditionalFormatting>
  <conditionalFormatting sqref="AF327:AG327">
    <cfRule type="iconSet" priority="144">
      <iconSet iconSet="3Symbols">
        <cfvo type="percent" val="0"/>
        <cfvo type="percent" val="33"/>
        <cfvo type="percent" val="67"/>
      </iconSet>
    </cfRule>
  </conditionalFormatting>
  <conditionalFormatting sqref="AF333:AG333">
    <cfRule type="iconSet" priority="143">
      <iconSet iconSet="3Symbols">
        <cfvo type="percent" val="0"/>
        <cfvo type="percent" val="33"/>
        <cfvo type="percent" val="67"/>
      </iconSet>
    </cfRule>
  </conditionalFormatting>
  <conditionalFormatting sqref="AF349">
    <cfRule type="iconSet" priority="142">
      <iconSet iconSet="3Symbols">
        <cfvo type="percent" val="0"/>
        <cfvo type="percent" val="33"/>
        <cfvo type="percent" val="67"/>
      </iconSet>
    </cfRule>
  </conditionalFormatting>
  <conditionalFormatting sqref="AF355">
    <cfRule type="iconSet" priority="141">
      <iconSet iconSet="3Symbols">
        <cfvo type="percent" val="0"/>
        <cfvo type="percent" val="33"/>
        <cfvo type="percent" val="67"/>
      </iconSet>
    </cfRule>
  </conditionalFormatting>
  <conditionalFormatting sqref="AF377:AG377">
    <cfRule type="iconSet" priority="140">
      <iconSet iconSet="3Symbols">
        <cfvo type="percent" val="0"/>
        <cfvo type="percent" val="33"/>
        <cfvo type="percent" val="67"/>
      </iconSet>
    </cfRule>
  </conditionalFormatting>
  <conditionalFormatting sqref="AF397:AG397">
    <cfRule type="iconSet" priority="152">
      <iconSet iconSet="3Symbols">
        <cfvo type="percent" val="0"/>
        <cfvo type="percent" val="33"/>
        <cfvo type="percent" val="67"/>
      </iconSet>
    </cfRule>
  </conditionalFormatting>
  <conditionalFormatting sqref="AF771:AG771 AF751:AH751">
    <cfRule type="iconSet" priority="135">
      <iconSet iconSet="3Symbols">
        <cfvo type="percent" val="0"/>
        <cfvo type="percent" val="33"/>
        <cfvo type="percent" val="67"/>
      </iconSet>
    </cfRule>
  </conditionalFormatting>
  <conditionalFormatting sqref="AF833:AG833 AF779:AG779 AF821:AG821">
    <cfRule type="iconSet" priority="134">
      <iconSet iconSet="3Symbols">
        <cfvo type="percent" val="0"/>
        <cfvo type="percent" val="33"/>
        <cfvo type="percent" val="67"/>
      </iconSet>
    </cfRule>
  </conditionalFormatting>
  <conditionalFormatting sqref="AF815">
    <cfRule type="iconSet" priority="133">
      <iconSet iconSet="3Symbols">
        <cfvo type="percent" val="0"/>
        <cfvo type="percent" val="33"/>
        <cfvo type="percent" val="67"/>
      </iconSet>
    </cfRule>
  </conditionalFormatting>
  <conditionalFormatting sqref="AF793:AG793">
    <cfRule type="iconSet" priority="132">
      <iconSet iconSet="3Symbols">
        <cfvo type="percent" val="0"/>
        <cfvo type="percent" val="33"/>
        <cfvo type="percent" val="67"/>
      </iconSet>
    </cfRule>
  </conditionalFormatting>
  <conditionalFormatting sqref="AF799:AG799">
    <cfRule type="iconSet" priority="131">
      <iconSet iconSet="3Symbols">
        <cfvo type="percent" val="0"/>
        <cfvo type="percent" val="33"/>
        <cfvo type="percent" val="67"/>
      </iconSet>
    </cfRule>
  </conditionalFormatting>
  <conditionalFormatting sqref="AF863:AG863">
    <cfRule type="iconSet" priority="130">
      <iconSet iconSet="3Symbols">
        <cfvo type="percent" val="0"/>
        <cfvo type="percent" val="33"/>
        <cfvo type="percent" val="67"/>
      </iconSet>
    </cfRule>
  </conditionalFormatting>
  <conditionalFormatting sqref="AF869:AG869">
    <cfRule type="iconSet" priority="129">
      <iconSet iconSet="3Symbols">
        <cfvo type="percent" val="0"/>
        <cfvo type="percent" val="33"/>
        <cfvo type="percent" val="67"/>
      </iconSet>
    </cfRule>
  </conditionalFormatting>
  <conditionalFormatting sqref="AF805">
    <cfRule type="iconSet" priority="128">
      <iconSet iconSet="3Symbols">
        <cfvo type="percent" val="0"/>
        <cfvo type="percent" val="33"/>
        <cfvo type="percent" val="67"/>
      </iconSet>
    </cfRule>
  </conditionalFormatting>
  <conditionalFormatting sqref="AF817">
    <cfRule type="iconSet" priority="127">
      <iconSet iconSet="3Symbols">
        <cfvo type="percent" val="0"/>
        <cfvo type="percent" val="33"/>
        <cfvo type="percent" val="67"/>
      </iconSet>
    </cfRule>
  </conditionalFormatting>
  <conditionalFormatting sqref="AF859:AG859">
    <cfRule type="iconSet" priority="126">
      <iconSet iconSet="3Symbols">
        <cfvo type="percent" val="0"/>
        <cfvo type="percent" val="33"/>
        <cfvo type="percent" val="67"/>
      </iconSet>
    </cfRule>
  </conditionalFormatting>
  <conditionalFormatting sqref="AF885:AG885">
    <cfRule type="iconSet" priority="125">
      <iconSet iconSet="3Symbols">
        <cfvo type="percent" val="0"/>
        <cfvo type="percent" val="33"/>
        <cfvo type="percent" val="67"/>
      </iconSet>
    </cfRule>
  </conditionalFormatting>
  <conditionalFormatting sqref="AF785">
    <cfRule type="iconSet" priority="124">
      <iconSet iconSet="3Symbols">
        <cfvo type="percent" val="0"/>
        <cfvo type="percent" val="33"/>
        <cfvo type="percent" val="67"/>
      </iconSet>
    </cfRule>
  </conditionalFormatting>
  <conditionalFormatting sqref="AF763">
    <cfRule type="iconSet" priority="123">
      <iconSet iconSet="3Symbols">
        <cfvo type="percent" val="0"/>
        <cfvo type="percent" val="33"/>
        <cfvo type="percent" val="67"/>
      </iconSet>
    </cfRule>
  </conditionalFormatting>
  <conditionalFormatting sqref="AF883:AG883">
    <cfRule type="iconSet" priority="122">
      <iconSet iconSet="3Symbols">
        <cfvo type="percent" val="0"/>
        <cfvo type="percent" val="33"/>
        <cfvo type="percent" val="67"/>
      </iconSet>
    </cfRule>
  </conditionalFormatting>
  <conditionalFormatting sqref="AF879:AG879">
    <cfRule type="iconSet" priority="121">
      <iconSet iconSet="3Symbols">
        <cfvo type="percent" val="0"/>
        <cfvo type="percent" val="33"/>
        <cfvo type="percent" val="67"/>
      </iconSet>
    </cfRule>
  </conditionalFormatting>
  <conditionalFormatting sqref="AF889:AG889">
    <cfRule type="iconSet" priority="120">
      <iconSet iconSet="3Symbols">
        <cfvo type="percent" val="0"/>
        <cfvo type="percent" val="33"/>
        <cfvo type="percent" val="67"/>
      </iconSet>
    </cfRule>
  </conditionalFormatting>
  <conditionalFormatting sqref="AF891:AG891">
    <cfRule type="iconSet" priority="119">
      <iconSet iconSet="3Symbols">
        <cfvo type="percent" val="0"/>
        <cfvo type="percent" val="33"/>
        <cfvo type="percent" val="67"/>
      </iconSet>
    </cfRule>
  </conditionalFormatting>
  <conditionalFormatting sqref="AF851 AF841:AG841 AF855:AG855">
    <cfRule type="iconSet" priority="136">
      <iconSet iconSet="3Symbols">
        <cfvo type="percent" val="0"/>
        <cfvo type="percent" val="33"/>
        <cfvo type="percent" val="67"/>
      </iconSet>
    </cfRule>
  </conditionalFormatting>
  <conditionalFormatting sqref="AC751">
    <cfRule type="colorScale" priority="137">
      <colorScale>
        <cfvo type="percent" val="45"/>
        <cfvo type="percent" val="85"/>
        <cfvo type="percent" val="100"/>
        <color rgb="FFF8696B"/>
        <color rgb="FFFFEB84"/>
        <color rgb="FF63BE7B"/>
      </colorScale>
    </cfRule>
    <cfRule type="colorScale" priority="138">
      <colorScale>
        <cfvo type="num" val="45"/>
        <cfvo type="num" val="85"/>
        <cfvo type="num" val="100"/>
        <color rgb="FFF8696B"/>
        <color rgb="FFFFEB84"/>
        <color rgb="FF63BE7B"/>
      </colorScale>
    </cfRule>
    <cfRule type="colorScale" priority="139">
      <colorScale>
        <cfvo type="num" val="0"/>
        <cfvo type="num" val="0"/>
        <cfvo type="num" val="85"/>
        <color rgb="FFF8696B"/>
        <color rgb="FFFFEB84"/>
        <color rgb="FF63BE7B"/>
      </colorScale>
    </cfRule>
  </conditionalFormatting>
  <conditionalFormatting sqref="AC3">
    <cfRule type="colorScale" priority="116">
      <colorScale>
        <cfvo type="percent" val="45"/>
        <cfvo type="percent" val="85"/>
        <cfvo type="percent" val="100"/>
        <color rgb="FFF8696B"/>
        <color rgb="FFFFEB84"/>
        <color rgb="FF63BE7B"/>
      </colorScale>
    </cfRule>
    <cfRule type="colorScale" priority="117">
      <colorScale>
        <cfvo type="num" val="45"/>
        <cfvo type="num" val="85"/>
        <cfvo type="num" val="100"/>
        <color rgb="FFF8696B"/>
        <color rgb="FFFFEB84"/>
        <color rgb="FF63BE7B"/>
      </colorScale>
    </cfRule>
    <cfRule type="colorScale" priority="118">
      <colorScale>
        <cfvo type="num" val="0"/>
        <cfvo type="num" val="0"/>
        <cfvo type="num" val="85"/>
        <color rgb="FFF8696B"/>
        <color rgb="FFFFEB84"/>
        <color rgb="FF63BE7B"/>
      </colorScale>
    </cfRule>
  </conditionalFormatting>
  <conditionalFormatting sqref="AF3:AH3">
    <cfRule type="iconSet" priority="115">
      <iconSet iconSet="3Symbols">
        <cfvo type="percent" val="0"/>
        <cfvo type="percent" val="33"/>
        <cfvo type="percent" val="67"/>
      </iconSet>
    </cfRule>
  </conditionalFormatting>
  <conditionalFormatting sqref="AF25">
    <cfRule type="iconSet" priority="114">
      <iconSet iconSet="3Symbols">
        <cfvo type="percent" val="0"/>
        <cfvo type="percent" val="33"/>
        <cfvo type="percent" val="67"/>
      </iconSet>
    </cfRule>
  </conditionalFormatting>
  <conditionalFormatting sqref="AF77:AG77 AF63">
    <cfRule type="iconSet" priority="113">
      <iconSet iconSet="3Symbols">
        <cfvo type="percent" val="0"/>
        <cfvo type="percent" val="33"/>
        <cfvo type="percent" val="67"/>
      </iconSet>
    </cfRule>
  </conditionalFormatting>
  <conditionalFormatting sqref="AF105:AG105 AF87:AG87">
    <cfRule type="iconSet" priority="112">
      <iconSet iconSet="3Symbols">
        <cfvo type="percent" val="0"/>
        <cfvo type="percent" val="33"/>
        <cfvo type="percent" val="67"/>
      </iconSet>
    </cfRule>
  </conditionalFormatting>
  <conditionalFormatting sqref="AF13">
    <cfRule type="iconSet" priority="111">
      <iconSet iconSet="3Symbols">
        <cfvo type="percent" val="0"/>
        <cfvo type="percent" val="33"/>
        <cfvo type="percent" val="67"/>
      </iconSet>
    </cfRule>
  </conditionalFormatting>
  <conditionalFormatting sqref="AF33">
    <cfRule type="iconSet" priority="110">
      <iconSet iconSet="3Symbols">
        <cfvo type="percent" val="0"/>
        <cfvo type="percent" val="33"/>
        <cfvo type="percent" val="67"/>
      </iconSet>
    </cfRule>
  </conditionalFormatting>
  <conditionalFormatting sqref="AF73">
    <cfRule type="iconSet" priority="109">
      <iconSet iconSet="3Symbols">
        <cfvo type="percent" val="0"/>
        <cfvo type="percent" val="33"/>
        <cfvo type="percent" val="67"/>
      </iconSet>
    </cfRule>
  </conditionalFormatting>
  <conditionalFormatting sqref="AF109:AG109">
    <cfRule type="iconSet" priority="108">
      <iconSet iconSet="3Symbols">
        <cfvo type="percent" val="0"/>
        <cfvo type="percent" val="33"/>
        <cfvo type="percent" val="67"/>
      </iconSet>
    </cfRule>
  </conditionalFormatting>
  <conditionalFormatting sqref="AC489:AC490">
    <cfRule type="colorScale" priority="105">
      <colorScale>
        <cfvo type="percent" val="45"/>
        <cfvo type="percent" val="85"/>
        <cfvo type="percent" val="100"/>
        <color rgb="FFF8696B"/>
        <color rgb="FFFFEB84"/>
        <color rgb="FF63BE7B"/>
      </colorScale>
    </cfRule>
    <cfRule type="colorScale" priority="106">
      <colorScale>
        <cfvo type="num" val="45"/>
        <cfvo type="num" val="85"/>
        <cfvo type="num" val="100"/>
        <color rgb="FFF8696B"/>
        <color rgb="FFFFEB84"/>
        <color rgb="FF63BE7B"/>
      </colorScale>
    </cfRule>
    <cfRule type="colorScale" priority="107">
      <colorScale>
        <cfvo type="num" val="0"/>
        <cfvo type="num" val="0"/>
        <cfvo type="num" val="85"/>
        <color rgb="FFF8696B"/>
        <color rgb="FFFFEB84"/>
        <color rgb="FF63BE7B"/>
      </colorScale>
    </cfRule>
  </conditionalFormatting>
  <conditionalFormatting sqref="AF533:AG533 AF513 AF525:AG525">
    <cfRule type="iconSet" priority="104">
      <iconSet iconSet="3Symbols">
        <cfvo type="percent" val="0"/>
        <cfvo type="percent" val="33"/>
        <cfvo type="percent" val="67"/>
      </iconSet>
    </cfRule>
  </conditionalFormatting>
  <conditionalFormatting sqref="AF571:AG571 AF579:AG579">
    <cfRule type="iconSet" priority="103">
      <iconSet iconSet="3Symbols">
        <cfvo type="percent" val="0"/>
        <cfvo type="percent" val="33"/>
        <cfvo type="percent" val="67"/>
      </iconSet>
    </cfRule>
  </conditionalFormatting>
  <conditionalFormatting sqref="AF489:AG489 AG490">
    <cfRule type="iconSet" priority="102">
      <iconSet iconSet="3Symbols">
        <cfvo type="percent" val="0"/>
        <cfvo type="percent" val="33"/>
        <cfvo type="percent" val="67"/>
      </iconSet>
    </cfRule>
  </conditionalFormatting>
  <conditionalFormatting sqref="AF563">
    <cfRule type="iconSet" priority="101">
      <iconSet iconSet="3Symbols">
        <cfvo type="percent" val="0"/>
        <cfvo type="percent" val="33"/>
        <cfvo type="percent" val="67"/>
      </iconSet>
    </cfRule>
  </conditionalFormatting>
  <conditionalFormatting sqref="AF543">
    <cfRule type="iconSet" priority="100">
      <iconSet iconSet="3Symbols">
        <cfvo type="percent" val="0"/>
        <cfvo type="percent" val="33"/>
        <cfvo type="percent" val="67"/>
      </iconSet>
    </cfRule>
  </conditionalFormatting>
  <conditionalFormatting sqref="AF723:AG723">
    <cfRule type="iconSet" priority="99">
      <iconSet iconSet="3Symbols">
        <cfvo type="percent" val="0"/>
        <cfvo type="percent" val="33"/>
        <cfvo type="percent" val="67"/>
      </iconSet>
    </cfRule>
  </conditionalFormatting>
  <conditionalFormatting sqref="AE3 AE5 AE7 AE9 AE11 AE13 AE15 AE17 AE19 AE21 AE23 AE25 AE27 AE33 AE35 AE37 AE39 AE41 AE43 AE53 AE55 AE57 AE59 AE61 AE63 AE65 AE67 AE69 AE71 AE73 AE75 AE77 AE79 AE81 AE83 AE85 AE87 AE89 AE91 AE93 AE95 AE97 AE99 AE101 AE103 AE105 AE107 AE109 AE111 AE113 AE115 AE117 AE119 AE121 AE123 AE125 AE127 AE129 AE131 AE133 AE135 AE137 AE139 AE141 AE143 AE145 AE147 AE149 AE151 AE153 AE155 AE157 AE159 AE163 AE165 AE167 AE169 AE171 AE173 AE175 AE177 AE179 AE181 AE183 AE185 AE187 AE189 AE191 AE193 AE195 AE197 AE199 AE201 AE203 AE205 AE209 AE211 AE213 AE215 AE217 AE221 AE223 AE225 AE227 AE229 AE231 AE233 AE235 AE237 AE239 AE241 AE243 AE245 AE247 AE249 AE251 AE253 AE255 AE257 AE259 AE261 AE263 AE265 AE267 AE269 AE271 AE291 AE293 AE295 AE297 AE299 AE301 AE303 AE305 AE307 AE309 AE311 AE313 AE315 AE317 AE319 AE321 AE323 AE325 AE327 AE329 AE331 AE333 AE335 AE337 AE339 AE341 AE343 AE345 AE347 AE349 AE351 AE353 AE355 AE357 AE359 AE361 AE363 AE365 AE367 AE369 AE371 AE373 AE375 AE377 AE395 AE397 AE399 AE403 AE405 AE407 AE409 AE411 AE415 AE417 AE419 AE421 AE423 AE425 AE427 AE429 AE431 AE433 AE435 AE437 AE439 AE441 AE443 AE445 AE447 AE449 AE451 AE453 AE455 AE457 AE459 AE461 AE463 AE465 AE467 AE469 AE471 AE473 AE475 AE477 AE479 AE481 AE483 AE485 AE489 AE491 AE493 AE495 AE497 AE499 AE501 AE503 AE505 AE507 AE509 AE511 AE513 AE515 AE517 AE519 AE521 AE523 AE525 AE527 AE529 AE531 AE533 AE535 AE537 AE541 AE543 AE545 AE547 AE549 AE557 AE559 AE561 AE563 AE565 AE567 AE569 AE571 AE573 AE575 AE577 AE579 AE581 AE583 AE587 AE589 AE593 AE595 AE597 AE599 AE601 AE603 AE605 AE607 AE609 AE611 AE613 AE615 AE623 AE625 AE627 AE629 AE631 AE633 AE635 AE637 AE639 AE641 AE643 AE645 AE647 AE649 AE651 AE653 AE655 AE657 AE659 AE661 AE663 AE665 AE667 AE669 AE671 AE673 AE675 AE677 AE679 AE681 AE683 AE685 AE687 AE689 AE691 AE693 AE695 AE697 AE699 AE701 AE703 AE705 AE707 AE709 AE711 AE713 AE715 AE717 AE719 AE721 AE723 AE725 AE751 AE753 AE755 AE759 AE761 AE763 AE765 AE767 AE769 AE771 AE773 AE775 AE777 AE779 AE781 AE783 AE785 AE787 AE789 AE791 AE793 AE795 AE797 AE799 AE801 AE803 AE805 AE807 AE809 AE811 AE813 AE815 AE817 AE819 AE821 AE827 AE829 AE831 AE833 AE835 AE837 AE839 AE841 AE843 AE845 AE847 AE849 AE851 AE853 AE855 AE857 AE859 AE861 AE863 AE865 AE867 AE869 AE871 AE873 AE875 AE877 AE879 AE881 AE883 AE885 AE887 AE889 AE891 AE893 AE895 AE897">
    <cfRule type="iconSet" priority="98">
      <iconSet iconSet="3Symbols">
        <cfvo type="percent" val="0"/>
        <cfvo type="percent" val="33"/>
        <cfvo type="percent" val="67"/>
      </iconSet>
    </cfRule>
  </conditionalFormatting>
  <conditionalFormatting sqref="AF125">
    <cfRule type="iconSet" priority="97">
      <iconSet iconSet="3Symbols">
        <cfvo type="percent" val="0"/>
        <cfvo type="percent" val="33"/>
        <cfvo type="percent" val="67"/>
      </iconSet>
    </cfRule>
  </conditionalFormatting>
  <conditionalFormatting sqref="AF131">
    <cfRule type="iconSet" priority="96">
      <iconSet iconSet="3Symbols">
        <cfvo type="percent" val="0"/>
        <cfvo type="percent" val="33"/>
        <cfvo type="percent" val="67"/>
      </iconSet>
    </cfRule>
  </conditionalFormatting>
  <conditionalFormatting sqref="AF139">
    <cfRule type="iconSet" priority="95">
      <iconSet iconSet="3Symbols">
        <cfvo type="percent" val="0"/>
        <cfvo type="percent" val="33"/>
        <cfvo type="percent" val="67"/>
      </iconSet>
    </cfRule>
  </conditionalFormatting>
  <conditionalFormatting sqref="AF145">
    <cfRule type="iconSet" priority="94">
      <iconSet iconSet="3Symbols">
        <cfvo type="percent" val="0"/>
        <cfvo type="percent" val="33"/>
        <cfvo type="percent" val="67"/>
      </iconSet>
    </cfRule>
  </conditionalFormatting>
  <conditionalFormatting sqref="AF153">
    <cfRule type="iconSet" priority="93">
      <iconSet iconSet="3Symbols">
        <cfvo type="percent" val="0"/>
        <cfvo type="percent" val="33"/>
        <cfvo type="percent" val="67"/>
      </iconSet>
    </cfRule>
  </conditionalFormatting>
  <conditionalFormatting sqref="AF247">
    <cfRule type="iconSet" priority="92">
      <iconSet iconSet="3Symbols">
        <cfvo type="percent" val="0"/>
        <cfvo type="percent" val="33"/>
        <cfvo type="percent" val="67"/>
      </iconSet>
    </cfRule>
  </conditionalFormatting>
  <conditionalFormatting sqref="AG247">
    <cfRule type="iconSet" priority="91">
      <iconSet iconSet="3Symbols">
        <cfvo type="percent" val="0"/>
        <cfvo type="percent" val="33"/>
        <cfvo type="percent" val="67"/>
      </iconSet>
    </cfRule>
  </conditionalFormatting>
  <conditionalFormatting sqref="AG251">
    <cfRule type="iconSet" priority="90">
      <iconSet iconSet="3Symbols">
        <cfvo type="percent" val="0"/>
        <cfvo type="percent" val="33"/>
        <cfvo type="percent" val="67"/>
      </iconSet>
    </cfRule>
  </conditionalFormatting>
  <conditionalFormatting sqref="S906:V906">
    <cfRule type="iconSet" priority="89">
      <iconSet iconSet="3Symbols">
        <cfvo type="percent" val="0"/>
        <cfvo type="percent" val="33"/>
        <cfvo type="percent" val="67"/>
      </iconSet>
    </cfRule>
  </conditionalFormatting>
  <conditionalFormatting sqref="AF591">
    <cfRule type="iconSet" priority="88">
      <iconSet iconSet="3Symbols">
        <cfvo type="percent" val="0"/>
        <cfvo type="percent" val="33"/>
        <cfvo type="percent" val="67"/>
      </iconSet>
    </cfRule>
  </conditionalFormatting>
  <conditionalFormatting sqref="AE591">
    <cfRule type="iconSet" priority="174">
      <iconSet iconSet="3Symbols">
        <cfvo type="percent" val="0"/>
        <cfvo type="percent" val="33"/>
        <cfvo type="percent" val="67"/>
      </iconSet>
    </cfRule>
  </conditionalFormatting>
  <conditionalFormatting sqref="AF617:AG617">
    <cfRule type="iconSet" priority="87">
      <iconSet iconSet="3Symbols">
        <cfvo type="percent" val="0"/>
        <cfvo type="percent" val="33"/>
        <cfvo type="percent" val="67"/>
      </iconSet>
    </cfRule>
  </conditionalFormatting>
  <conditionalFormatting sqref="AE617">
    <cfRule type="iconSet" priority="86">
      <iconSet iconSet="3Symbols">
        <cfvo type="percent" val="0"/>
        <cfvo type="percent" val="33"/>
        <cfvo type="percent" val="67"/>
      </iconSet>
    </cfRule>
  </conditionalFormatting>
  <conditionalFormatting sqref="AF619:AG619">
    <cfRule type="iconSet" priority="85">
      <iconSet iconSet="3Symbols">
        <cfvo type="percent" val="0"/>
        <cfvo type="percent" val="33"/>
        <cfvo type="percent" val="67"/>
      </iconSet>
    </cfRule>
  </conditionalFormatting>
  <conditionalFormatting sqref="AE619">
    <cfRule type="iconSet" priority="84">
      <iconSet iconSet="3Symbols">
        <cfvo type="percent" val="0"/>
        <cfvo type="percent" val="33"/>
        <cfvo type="percent" val="67"/>
      </iconSet>
    </cfRule>
  </conditionalFormatting>
  <conditionalFormatting sqref="AF621:AG621">
    <cfRule type="iconSet" priority="83">
      <iconSet iconSet="3Symbols">
        <cfvo type="percent" val="0"/>
        <cfvo type="percent" val="33"/>
        <cfvo type="percent" val="67"/>
      </iconSet>
    </cfRule>
  </conditionalFormatting>
  <conditionalFormatting sqref="AE621">
    <cfRule type="iconSet" priority="82">
      <iconSet iconSet="3Symbols">
        <cfvo type="percent" val="0"/>
        <cfvo type="percent" val="33"/>
        <cfvo type="percent" val="67"/>
      </iconSet>
    </cfRule>
  </conditionalFormatting>
  <conditionalFormatting sqref="AC221">
    <cfRule type="colorScale" priority="79">
      <colorScale>
        <cfvo type="percent" val="45"/>
        <cfvo type="percent" val="85"/>
        <cfvo type="percent" val="100"/>
        <color rgb="FFF8696B"/>
        <color rgb="FFFFEB84"/>
        <color rgb="FF63BE7B"/>
      </colorScale>
    </cfRule>
    <cfRule type="colorScale" priority="80">
      <colorScale>
        <cfvo type="num" val="45"/>
        <cfvo type="num" val="85"/>
        <cfvo type="num" val="100"/>
        <color rgb="FFF8696B"/>
        <color rgb="FFFFEB84"/>
        <color rgb="FF63BE7B"/>
      </colorScale>
    </cfRule>
    <cfRule type="colorScale" priority="81">
      <colorScale>
        <cfvo type="num" val="0"/>
        <cfvo type="num" val="0"/>
        <cfvo type="num" val="85"/>
        <color rgb="FFF8696B"/>
        <color rgb="FFFFEB84"/>
        <color rgb="FF63BE7B"/>
      </colorScale>
    </cfRule>
  </conditionalFormatting>
  <conditionalFormatting sqref="AC587">
    <cfRule type="colorScale" priority="76">
      <colorScale>
        <cfvo type="percent" val="45"/>
        <cfvo type="percent" val="85"/>
        <cfvo type="percent" val="100"/>
        <color rgb="FFF8696B"/>
        <color rgb="FFFFEB84"/>
        <color rgb="FF63BE7B"/>
      </colorScale>
    </cfRule>
    <cfRule type="colorScale" priority="77">
      <colorScale>
        <cfvo type="num" val="45"/>
        <cfvo type="num" val="85"/>
        <cfvo type="num" val="100"/>
        <color rgb="FFF8696B"/>
        <color rgb="FFFFEB84"/>
        <color rgb="FF63BE7B"/>
      </colorScale>
    </cfRule>
    <cfRule type="colorScale" priority="78">
      <colorScale>
        <cfvo type="num" val="0"/>
        <cfvo type="num" val="0"/>
        <cfvo type="num" val="85"/>
        <color rgb="FFF8696B"/>
        <color rgb="FFFFEB84"/>
        <color rgb="FF63BE7B"/>
      </colorScale>
    </cfRule>
  </conditionalFormatting>
  <conditionalFormatting sqref="AF161:AG161">
    <cfRule type="iconSet" priority="24">
      <iconSet iconSet="3Symbols">
        <cfvo type="percent" val="0"/>
        <cfvo type="percent" val="33"/>
        <cfvo type="percent" val="67"/>
      </iconSet>
    </cfRule>
  </conditionalFormatting>
  <conditionalFormatting sqref="AE161">
    <cfRule type="iconSet" priority="23">
      <iconSet iconSet="3Symbols">
        <cfvo type="percent" val="0"/>
        <cfvo type="percent" val="33"/>
        <cfvo type="percent" val="67"/>
      </iconSet>
    </cfRule>
  </conditionalFormatting>
  <conditionalFormatting sqref="AF219:AG219">
    <cfRule type="iconSet" priority="22">
      <iconSet iconSet="3Symbols">
        <cfvo type="percent" val="0"/>
        <cfvo type="percent" val="33"/>
        <cfvo type="percent" val="67"/>
      </iconSet>
    </cfRule>
  </conditionalFormatting>
  <conditionalFormatting sqref="AE219">
    <cfRule type="iconSet" priority="21">
      <iconSet iconSet="3Symbols">
        <cfvo type="percent" val="0"/>
        <cfvo type="percent" val="33"/>
        <cfvo type="percent" val="67"/>
      </iconSet>
    </cfRule>
  </conditionalFormatting>
  <conditionalFormatting sqref="AF413:AG413">
    <cfRule type="iconSet" priority="20">
      <iconSet iconSet="3Symbols">
        <cfvo type="percent" val="0"/>
        <cfvo type="percent" val="33"/>
        <cfvo type="percent" val="67"/>
      </iconSet>
    </cfRule>
  </conditionalFormatting>
  <conditionalFormatting sqref="AE413">
    <cfRule type="iconSet" priority="19">
      <iconSet iconSet="3Symbols">
        <cfvo type="percent" val="0"/>
        <cfvo type="percent" val="33"/>
        <cfvo type="percent" val="67"/>
      </iconSet>
    </cfRule>
  </conditionalFormatting>
  <conditionalFormatting sqref="AF487:AG487">
    <cfRule type="iconSet" priority="18">
      <iconSet iconSet="3Symbols">
        <cfvo type="percent" val="0"/>
        <cfvo type="percent" val="33"/>
        <cfvo type="percent" val="67"/>
      </iconSet>
    </cfRule>
  </conditionalFormatting>
  <conditionalFormatting sqref="AE487">
    <cfRule type="iconSet" priority="17">
      <iconSet iconSet="3Symbols">
        <cfvo type="percent" val="0"/>
        <cfvo type="percent" val="33"/>
        <cfvo type="percent" val="67"/>
      </iconSet>
    </cfRule>
  </conditionalFormatting>
  <conditionalFormatting sqref="AF585:AG585">
    <cfRule type="iconSet" priority="16">
      <iconSet iconSet="3Symbols">
        <cfvo type="percent" val="0"/>
        <cfvo type="percent" val="33"/>
        <cfvo type="percent" val="67"/>
      </iconSet>
    </cfRule>
  </conditionalFormatting>
  <conditionalFormatting sqref="AE585">
    <cfRule type="iconSet" priority="15">
      <iconSet iconSet="3Symbols">
        <cfvo type="percent" val="0"/>
        <cfvo type="percent" val="33"/>
        <cfvo type="percent" val="67"/>
      </iconSet>
    </cfRule>
  </conditionalFormatting>
  <conditionalFormatting sqref="AF749:AG749">
    <cfRule type="iconSet" priority="12">
      <iconSet iconSet="3Symbols">
        <cfvo type="percent" val="0"/>
        <cfvo type="percent" val="33"/>
        <cfvo type="percent" val="67"/>
      </iconSet>
    </cfRule>
  </conditionalFormatting>
  <conditionalFormatting sqref="AE749">
    <cfRule type="iconSet" priority="11">
      <iconSet iconSet="3Symbols">
        <cfvo type="percent" val="0"/>
        <cfvo type="percent" val="33"/>
        <cfvo type="percent" val="67"/>
      </iconSet>
    </cfRule>
  </conditionalFormatting>
  <conditionalFormatting sqref="AF899:AG899">
    <cfRule type="iconSet" priority="10">
      <iconSet iconSet="3Symbols">
        <cfvo type="percent" val="0"/>
        <cfvo type="percent" val="33"/>
        <cfvo type="percent" val="67"/>
      </iconSet>
    </cfRule>
  </conditionalFormatting>
  <conditionalFormatting sqref="AE899">
    <cfRule type="iconSet" priority="9">
      <iconSet iconSet="3Symbols">
        <cfvo type="percent" val="0"/>
        <cfvo type="percent" val="33"/>
        <cfvo type="percent" val="67"/>
      </iconSet>
    </cfRule>
  </conditionalFormatting>
  <conditionalFormatting sqref="AF45">
    <cfRule type="iconSet" priority="8">
      <iconSet iconSet="3Symbols">
        <cfvo type="percent" val="0"/>
        <cfvo type="percent" val="33"/>
        <cfvo type="percent" val="67"/>
      </iconSet>
    </cfRule>
  </conditionalFormatting>
  <conditionalFormatting sqref="AE51 AE45 AE47 AE49">
    <cfRule type="iconSet" priority="7">
      <iconSet iconSet="3Symbols">
        <cfvo type="percent" val="0"/>
        <cfvo type="percent" val="33"/>
        <cfvo type="percent" val="67"/>
      </iconSet>
    </cfRule>
  </conditionalFormatting>
  <conditionalFormatting sqref="AF53">
    <cfRule type="iconSet" priority="175">
      <iconSet iconSet="3Symbols">
        <cfvo type="percent" val="0"/>
        <cfvo type="percent" val="33"/>
        <cfvo type="percent" val="67"/>
      </iconSet>
    </cfRule>
  </conditionalFormatting>
  <conditionalFormatting sqref="AE757">
    <cfRule type="iconSet" priority="6">
      <iconSet iconSet="3Symbols">
        <cfvo type="percent" val="0"/>
        <cfvo type="percent" val="33"/>
        <cfvo type="percent" val="67"/>
      </iconSet>
    </cfRule>
  </conditionalFormatting>
  <conditionalFormatting sqref="AE825">
    <cfRule type="iconSet" priority="5">
      <iconSet iconSet="3Symbols">
        <cfvo type="percent" val="0"/>
        <cfvo type="percent" val="33"/>
        <cfvo type="percent" val="67"/>
      </iconSet>
    </cfRule>
  </conditionalFormatting>
  <conditionalFormatting sqref="AE823">
    <cfRule type="iconSet" priority="4">
      <iconSet iconSet="3Symbols">
        <cfvo type="percent" val="0"/>
        <cfvo type="percent" val="33"/>
        <cfvo type="percent" val="67"/>
      </iconSet>
    </cfRule>
  </conditionalFormatting>
  <pageMargins left="0.70866141732283472" right="0.70866141732283472" top="0.74803149606299213" bottom="0.74803149606299213" header="0.31496062992125984" footer="0.31496062992125984"/>
  <pageSetup scale="27" orientation="landscape" r:id="rId1"/>
  <headerFooter>
    <oddHeader>&amp;C&amp;"System Font,Negrita"&amp;28PLAN DE ACCIÓN 2021 - AEROCIVIL</oddHeader>
  </headerFooter>
  <colBreaks count="1" manualBreakCount="1">
    <brk id="29" max="899" man="1"/>
  </colBreaks>
  <legacy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Vigencia xmlns="a1b4feb0-f3d9-49cd-8f2c-466498463f02">2021</Vigencia>
    <Vigencia_x0020_plan_x0020_de_x0020_accion_x0020_inicial xmlns="a1b4feb0-f3d9-49cd-8f2c-466498463f02">2020</Vigencia_x0020_plan_x0020_de_x0020_accion_x0020_inicial>
    <Filtro xmlns="a1b4feb0-f3d9-49cd-8f2c-466498463f02">Plan de acción</Filtro>
    <Formato xmlns="a1b4feb0-f3d9-49cd-8f2c-466498463f02">/Style%20Library/Images/xls.svg</Formato>
  </documentManagement>
</p:properties>
</file>

<file path=customXml/item3.xml><?xml version="1.0" encoding="utf-8"?>
<ct:contentTypeSchema xmlns:ct="http://schemas.microsoft.com/office/2006/metadata/contentType" xmlns:ma="http://schemas.microsoft.com/office/2006/metadata/properties/metaAttributes" ct:_="" ma:_="" ma:contentTypeName="Documento" ma:contentTypeID="0x0101001113373C3F117F4193DEA7F6B1A5491C" ma:contentTypeVersion="4" ma:contentTypeDescription="Crear nuevo documento." ma:contentTypeScope="" ma:versionID="1da49d80850443cf68db0b2314f25642">
  <xsd:schema xmlns:xsd="http://www.w3.org/2001/XMLSchema" xmlns:xs="http://www.w3.org/2001/XMLSchema" xmlns:p="http://schemas.microsoft.com/office/2006/metadata/properties" xmlns:ns2="a1b4feb0-f3d9-49cd-8f2c-466498463f02" targetNamespace="http://schemas.microsoft.com/office/2006/metadata/properties" ma:root="true" ma:fieldsID="bb3b44eafd39b01b7e952328a3893a2f" ns2:_="">
    <xsd:import namespace="a1b4feb0-f3d9-49cd-8f2c-466498463f02"/>
    <xsd:element name="properties">
      <xsd:complexType>
        <xsd:sequence>
          <xsd:element name="documentManagement">
            <xsd:complexType>
              <xsd:all>
                <xsd:element ref="ns2:Formato" minOccurs="0"/>
                <xsd:element ref="ns2:Filtro" minOccurs="0"/>
                <xsd:element ref="ns2:Vigencia" minOccurs="0"/>
                <xsd:element ref="ns2:Vigencia_x0020_plan_x0020_de_x0020_accion_x0020_inicia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1b4feb0-f3d9-49cd-8f2c-466498463f02" elementFormDefault="qualified">
    <xsd:import namespace="http://schemas.microsoft.com/office/2006/documentManagement/types"/>
    <xsd:import namespace="http://schemas.microsoft.com/office/infopath/2007/PartnerControls"/>
    <xsd:element name="Formato" ma:index="8" nillable="true" ma:displayName="Formato" ma:format="Dropdown" ma:internalName="Formato">
      <xsd:simpleType>
        <xsd:restriction base="dms:Choice">
          <xsd:enumeration value="/Style%20Library/Images/pdf.svg"/>
          <xsd:enumeration value="/Style%20Library/Images/doc.svg"/>
          <xsd:enumeration value="/Style%20Library/Images/xls.svg"/>
          <xsd:enumeration value="/Style%20Library/Images/ppt.svg"/>
          <xsd:enumeration value="/Style%20Library/Images/jpg.svg"/>
        </xsd:restriction>
      </xsd:simpleType>
    </xsd:element>
    <xsd:element name="Filtro" ma:index="9" nillable="true" ma:displayName="Filtro" ma:internalName="Filtro">
      <xsd:simpleType>
        <xsd:restriction base="dms:Text">
          <xsd:maxLength value="255"/>
        </xsd:restriction>
      </xsd:simpleType>
    </xsd:element>
    <xsd:element name="Vigencia" ma:index="10" nillable="true" ma:displayName="Vigencia" ma:internalName="Vigencia">
      <xsd:simpleType>
        <xsd:restriction base="dms:Text">
          <xsd:maxLength value="255"/>
        </xsd:restriction>
      </xsd:simpleType>
    </xsd:element>
    <xsd:element name="Vigencia_x0020_plan_x0020_de_x0020_accion_x0020_inicial" ma:index="11" nillable="true" ma:displayName="Vigencia plan de accion inicial" ma:default="2020" ma:format="Dropdown" ma:internalName="Vigencia_x0020_plan_x0020_de_x0020_accion_x0020_inicial">
      <xsd:simpleType>
        <xsd:restriction base="dms:Choice">
          <xsd:enumeration value="2020"/>
          <xsd:enumeration value="2019"/>
          <xsd:enumeration value="2018"/>
          <xsd:enumeration value="2017"/>
          <xsd:enumeration value="2016"/>
          <xsd:enumeration value="2015"/>
          <xsd:enumeration value="2014"/>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5B6D1F40-DB68-4E55-B960-8E42B5C5CEA4}">
  <ds:schemaRefs>
    <ds:schemaRef ds:uri="http://schemas.microsoft.com/sharepoint/v3/contenttype/forms"/>
  </ds:schemaRefs>
</ds:datastoreItem>
</file>

<file path=customXml/itemProps2.xml><?xml version="1.0" encoding="utf-8"?>
<ds:datastoreItem xmlns:ds="http://schemas.openxmlformats.org/officeDocument/2006/customXml" ds:itemID="{071C5A9F-63A0-4F4B-BDA7-1B334EA2F57A}">
  <ds:schemaRefs>
    <ds:schemaRef ds:uri="http://purl.org/dc/terms/"/>
    <ds:schemaRef ds:uri="http://purl.org/dc/elements/1.1/"/>
    <ds:schemaRef ds:uri="http://schemas.microsoft.com/office/infopath/2007/PartnerControls"/>
    <ds:schemaRef ds:uri="http://schemas.microsoft.com/office/2006/documentManagement/types"/>
    <ds:schemaRef ds:uri="http://www.w3.org/XML/1998/namespace"/>
    <ds:schemaRef ds:uri="45f5ce19-307d-4bb8-8262-6afccab9644d"/>
    <ds:schemaRef ds:uri="http://schemas.openxmlformats.org/package/2006/metadata/core-properties"/>
    <ds:schemaRef ds:uri="5a55db4b-9d21-4d2a-b569-3899dbfd9a30"/>
    <ds:schemaRef ds:uri="http://schemas.microsoft.com/office/2006/metadata/properties"/>
    <ds:schemaRef ds:uri="http://purl.org/dc/dcmitype/"/>
  </ds:schemaRefs>
</ds:datastoreItem>
</file>

<file path=customXml/itemProps3.xml><?xml version="1.0" encoding="utf-8"?>
<ds:datastoreItem xmlns:ds="http://schemas.openxmlformats.org/officeDocument/2006/customXml" ds:itemID="{65380A56-2609-4AD3-A601-EB7B0DAC7463}"/>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2</vt:i4>
      </vt:variant>
    </vt:vector>
  </HeadingPairs>
  <TitlesOfParts>
    <vt:vector size="3" baseType="lpstr">
      <vt:lpstr>PLAN DE ACCIÓN 2021</vt:lpstr>
      <vt:lpstr>'PLAN DE ACCIÓN 2021'!Área_de_impresión</vt:lpstr>
      <vt:lpstr>'PLAN DE ACCIÓN 2021'!Títulos_a_imprimir</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1. PLAN DE ACCION 2021 AEROCIVIL 310121</dc:title>
  <dc:subject/>
  <dc:creator>Microsoft Office User</dc:creator>
  <cp:keywords/>
  <dc:description/>
  <cp:lastModifiedBy>Juan Sebastian</cp:lastModifiedBy>
  <cp:revision/>
  <cp:lastPrinted>2021-01-31T18:52:42Z</cp:lastPrinted>
  <dcterms:created xsi:type="dcterms:W3CDTF">2020-12-15T13:31:38Z</dcterms:created>
  <dcterms:modified xsi:type="dcterms:W3CDTF">2021-01-31T19:35:39Z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0x0101001113373C3F117F4193DEA7F6B1A5491C</vt:lpwstr>
  </property>
</Properties>
</file>